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506" windowWidth="7290" windowHeight="8535" tabRatio="642" firstSheet="4" activeTab="10"/>
  </bookViews>
  <sheets>
    <sheet name="Bevételek" sheetId="1" r:id="rId1"/>
    <sheet name="Kiadások" sheetId="2" r:id="rId2"/>
    <sheet name="3 éves pénzügyi terv" sheetId="3" r:id="rId3"/>
    <sheet name="felhalmozási kiadások" sheetId="4" r:id="rId4"/>
    <sheet name="közvetett támogatások" sheetId="5" r:id="rId5"/>
    <sheet name="többéves kihatás" sheetId="6" r:id="rId6"/>
    <sheet name="EU-s programok" sheetId="7" r:id="rId7"/>
    <sheet name="létszám" sheetId="8" r:id="rId8"/>
    <sheet name="céltartalék" sheetId="9" r:id="rId9"/>
    <sheet name="átadott pénzeszköz" sheetId="10" r:id="rId10"/>
    <sheet name="ütemterv" sheetId="11" r:id="rId11"/>
    <sheet name="mérleg" sheetId="12" r:id="rId12"/>
    <sheet name="bevételek bemutatása" sheetId="13" r:id="rId13"/>
    <sheet name="állami támogatás" sheetId="14" r:id="rId14"/>
    <sheet name="hivatal részletes ktvetése" sheetId="15" r:id="rId15"/>
    <sheet name="Ellátottak juttatásai" sheetId="16" r:id="rId16"/>
    <sheet name="Kötelező és önként v. fel." sheetId="17" r:id="rId17"/>
    <sheet name="Munka2" sheetId="18" r:id="rId18"/>
    <sheet name="Munka3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<sst xmlns="http://schemas.openxmlformats.org/spreadsheetml/2006/main" count="717" uniqueCount="356">
  <si>
    <t xml:space="preserve"> </t>
  </si>
  <si>
    <t>E.i.</t>
  </si>
  <si>
    <t>Bevételek</t>
  </si>
  <si>
    <t>Cím</t>
  </si>
  <si>
    <t>ei.</t>
  </si>
  <si>
    <t>Név</t>
  </si>
  <si>
    <t>csoport</t>
  </si>
  <si>
    <t>Kiemelt előirányzat neve</t>
  </si>
  <si>
    <t>név</t>
  </si>
  <si>
    <t>Működési  bevételek</t>
  </si>
  <si>
    <t>Működési bevételek</t>
  </si>
  <si>
    <t>e/ Ft</t>
  </si>
  <si>
    <t xml:space="preserve">                        Kiadások összesen :</t>
  </si>
  <si>
    <t>Személyi juttatások</t>
  </si>
  <si>
    <t>Munkáltatót terhelő járulék</t>
  </si>
  <si>
    <t>Dologi kiadások</t>
  </si>
  <si>
    <t>Beruházás</t>
  </si>
  <si>
    <t>Felújítás</t>
  </si>
  <si>
    <t>Kiadások</t>
  </si>
  <si>
    <t xml:space="preserve">K i m u t a t á s </t>
  </si>
  <si>
    <t>Megnevezés</t>
  </si>
  <si>
    <t>Összesen</t>
  </si>
  <si>
    <t>Mindösszesen</t>
  </si>
  <si>
    <t>részletezése</t>
  </si>
  <si>
    <t xml:space="preserve">                                                                                                                  ( e/Ft )</t>
  </si>
  <si>
    <t>Előirányzat-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</si>
  <si>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</si>
  <si>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</si>
  <si>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</si>
  <si>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</si>
  <si>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</si>
  <si>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</si>
  <si>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</si>
  <si>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</si>
  <si>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</si>
  <si>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</si>
  <si>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Novemb.</t>
  </si>
  <si>
    <t>Decemb.</t>
  </si>
  <si>
    <t>összesen</t>
  </si>
  <si>
    <t>Bevételek összesen</t>
  </si>
  <si>
    <t>I.</t>
  </si>
  <si>
    <t>II.</t>
  </si>
  <si>
    <t xml:space="preserve">3 éves </t>
  </si>
  <si>
    <t>BEVÉTEL</t>
  </si>
  <si>
    <t>Ö s s z e s e n :</t>
  </si>
  <si>
    <t>K I A D Á S</t>
  </si>
  <si>
    <t>Tartalékok</t>
  </si>
  <si>
    <t>Létszámkeret</t>
  </si>
  <si>
    <t>Közvetett támogatások  kimutatása</t>
  </si>
  <si>
    <t>Támogatás jogcíme</t>
  </si>
  <si>
    <t>k i m u t a t á s a</t>
  </si>
  <si>
    <t>Terv</t>
  </si>
  <si>
    <t>K I M U T A T Á S</t>
  </si>
  <si>
    <t>Intézmény neve</t>
  </si>
  <si>
    <t>pénzügyi mérleg</t>
  </si>
  <si>
    <t>III.</t>
  </si>
  <si>
    <t>IV.</t>
  </si>
  <si>
    <t>Ellátottak pénzbeli juttatásai</t>
  </si>
  <si>
    <t>Bevétel összesen</t>
  </si>
  <si>
    <t>Kiadás összesen</t>
  </si>
  <si>
    <t>Működési célú  bevételek és kiadások  pénzügyi mérlege</t>
  </si>
  <si>
    <t xml:space="preserve">B e v é t e l e k </t>
  </si>
  <si>
    <t xml:space="preserve">K i a d á s o k </t>
  </si>
  <si>
    <t>Felhalmozási célú bevételek és kiadások pénzügyi mérlege</t>
  </si>
  <si>
    <t>Beruházások</t>
  </si>
  <si>
    <t>B e v é t e l e k</t>
  </si>
  <si>
    <t>Ft</t>
  </si>
  <si>
    <t>Önkormányzat általános feladatai</t>
  </si>
  <si>
    <t>Felhalm.kiadás összesen</t>
  </si>
  <si>
    <t>Teljesítés</t>
  </si>
  <si>
    <t xml:space="preserve">Átadás célja </t>
  </si>
  <si>
    <t xml:space="preserve">Eredeti </t>
  </si>
  <si>
    <t xml:space="preserve">Mód. ei. </t>
  </si>
  <si>
    <t xml:space="preserve">I. </t>
  </si>
  <si>
    <t>Mód. ei.   I.</t>
  </si>
  <si>
    <t>Mód. ei.   II.</t>
  </si>
  <si>
    <t>Mód. ei.   III.</t>
  </si>
  <si>
    <t>Mód.</t>
  </si>
  <si>
    <t>Telje-</t>
  </si>
  <si>
    <t>sítés</t>
  </si>
  <si>
    <t>Mód. ei.   IV.</t>
  </si>
  <si>
    <t>Működési bevételek részletezése</t>
  </si>
  <si>
    <t>eredeti</t>
  </si>
  <si>
    <t>Mód.I.</t>
  </si>
  <si>
    <t>Mód.II.</t>
  </si>
  <si>
    <t>Mód.III.</t>
  </si>
  <si>
    <t>jogcíme</t>
  </si>
  <si>
    <t>ÁFA bevételek és visszatérítések</t>
  </si>
  <si>
    <t>ÁFA bevétel</t>
  </si>
  <si>
    <t xml:space="preserve">Étkezési térítési dij </t>
  </si>
  <si>
    <t>Pénzeszközátadás és támogatás értékű kiadások</t>
  </si>
  <si>
    <t>Több éves kihatással járó feladatok</t>
  </si>
  <si>
    <t>Létszám/ fő</t>
  </si>
  <si>
    <t>Pénzeszköz átadás, egyéb támogatás</t>
  </si>
  <si>
    <t>Egyéb saját bevétele</t>
  </si>
  <si>
    <t>Szociális étkeztetés</t>
  </si>
  <si>
    <t>Falugondnokok Duna-Tisza közi Egyesülete</t>
  </si>
  <si>
    <t>Homokhátsági Regionális Hulladékgazdálkodási</t>
  </si>
  <si>
    <t>Települési Önkormányzatok Országos Szövetsége</t>
  </si>
  <si>
    <t>Vakáció Kht. Támogatás</t>
  </si>
  <si>
    <t xml:space="preserve">Dologi kiadások                              </t>
  </si>
  <si>
    <t>Program neve</t>
  </si>
  <si>
    <t xml:space="preserve">Működési célú átadás    </t>
  </si>
  <si>
    <t>Kiadás összesen:</t>
  </si>
  <si>
    <t>Harkakötöny Község Önkormányzata</t>
  </si>
  <si>
    <t>Első lakáshozjutási támogatás    5 fő x 100.000</t>
  </si>
  <si>
    <t>Gép Károlyné Díj</t>
  </si>
  <si>
    <t>Halastó bérlet</t>
  </si>
  <si>
    <t>Helységbérlet</t>
  </si>
  <si>
    <t>Fénymásolási költség</t>
  </si>
  <si>
    <t>Közfoglalkoztatás</t>
  </si>
  <si>
    <t>Összeg</t>
  </si>
  <si>
    <t>Céltartalék megnevezése</t>
  </si>
  <si>
    <t>Mindösszesen:</t>
  </si>
  <si>
    <t xml:space="preserve">Az Európai Uniós forrásból finanszírozott támogatással megvalósuló programok, projektek </t>
  </si>
  <si>
    <t>Kiadások összesen:</t>
  </si>
  <si>
    <t>Harkakötöny Község Önkormányzata  céltartalékainak kimutatása</t>
  </si>
  <si>
    <t>Rezsi költség</t>
  </si>
  <si>
    <t>Helységek , eszközök hasznosításából származó bevételből nyújtott kedvezmény, mentesség összege (Háziorvosi alapellátás )</t>
  </si>
  <si>
    <t>Kiadás</t>
  </si>
  <si>
    <t>Működési költségvetés</t>
  </si>
  <si>
    <t>Felhalmozási költségvetés</t>
  </si>
  <si>
    <t>Közvilágítás ( kötelező feladat )</t>
  </si>
  <si>
    <t>Háziorvosi alapellátás (kötelező feladat )</t>
  </si>
  <si>
    <t>Szociális étkeztetés (kötelező feladat )</t>
  </si>
  <si>
    <t>Fogorvosi alapellátás (kötelező feladat )</t>
  </si>
  <si>
    <t>Mezőgazdasági támogatás - ( Tanyafejlesztési Program ) (önként vállalt feladat )</t>
  </si>
  <si>
    <t>Közfoglalkoztatás      (önként vállalt )</t>
  </si>
  <si>
    <t>Könyvtári szolgáltatások (kötelező feladat )</t>
  </si>
  <si>
    <t>Iskolai intézményi étkeztetés</t>
  </si>
  <si>
    <t xml:space="preserve"> kötelező feladatokhoz  *</t>
  </si>
  <si>
    <t>önként vállalt feladatokhoz  *</t>
  </si>
  <si>
    <t>Működési célú támogatások államháztartáson belülről</t>
  </si>
  <si>
    <t>Közhatalmi bevételek</t>
  </si>
  <si>
    <t>Vagyoni típusú adók</t>
  </si>
  <si>
    <t>*magánszemélyek kommunális adója</t>
  </si>
  <si>
    <t>*helyi iparűzési adó</t>
  </si>
  <si>
    <t>Gépjárműadók</t>
  </si>
  <si>
    <t>Szolgáltatások ellenértéke</t>
  </si>
  <si>
    <t>Ellátási díjak</t>
  </si>
  <si>
    <t>Egyéb működési bevételek</t>
  </si>
  <si>
    <t>Felhalmozási bevételek</t>
  </si>
  <si>
    <t>Felhalmozási célú átvett pénzeszközök</t>
  </si>
  <si>
    <t>Finanszírozási bevételek</t>
  </si>
  <si>
    <t>Maradvány igénybevétel</t>
  </si>
  <si>
    <t>Munkaadókat terhelő járulékok és szociális hozzájárulási adó</t>
  </si>
  <si>
    <t>Egyéb működési célú kiadások</t>
  </si>
  <si>
    <t>Felújítások</t>
  </si>
  <si>
    <t>Egyéb felhalmozási célú kiadások</t>
  </si>
  <si>
    <t>Finanszírozási kiadások</t>
  </si>
  <si>
    <t>Felhalmozási célú támogatások államháztartáson belülről</t>
  </si>
  <si>
    <t>Működési célú átvett pénzeszközök</t>
  </si>
  <si>
    <t xml:space="preserve">a helyi önkormányzat nevében végzett beruházások, felújítások </t>
  </si>
  <si>
    <t>kiadásairól beruházásonként, felújításonként</t>
  </si>
  <si>
    <t>Ellátottak térítési díjának, kártérítésének méltányossági alapon történő elengedésének összege:</t>
  </si>
  <si>
    <t>Egyéb nyújtott kedvezmény vagy kölcsön elengedésének összege:</t>
  </si>
  <si>
    <t>A lakosság részére lakásépítéshez, lakásfelújításhoz nyújtott kölcsönök elengedésének összege:</t>
  </si>
  <si>
    <t>A helyi adónál, gépjárműadónál biztosított kedvezmény, mentesség összege adónemenként:</t>
  </si>
  <si>
    <t>Igazgatási tevékenység</t>
  </si>
  <si>
    <t>Intézményi étkeztetés</t>
  </si>
  <si>
    <t>Könyvtári szolgáltatások</t>
  </si>
  <si>
    <t>Önkormányzat összesen:</t>
  </si>
  <si>
    <t>Egyéb működési clú kiadások</t>
  </si>
  <si>
    <t>Civil szervvezetek támogatása   /önként vállalt feladat/</t>
  </si>
  <si>
    <t>Város és Községgazdálkodási egyéb szoltáltatások (kötelező feladat)</t>
  </si>
  <si>
    <t>Informatikai eszközök beszerzése, létesítése</t>
  </si>
  <si>
    <t>Működési célú pénzmaradvány</t>
  </si>
  <si>
    <t>Felhalmozási célú pénzmaradvány</t>
  </si>
  <si>
    <t>Önkormányzati ingatlanok felújítása</t>
  </si>
  <si>
    <t>Informatikai eszközök felújítása</t>
  </si>
  <si>
    <t>Egyéb működési célú támogatások államháztartáson belülre</t>
  </si>
  <si>
    <t>Egyéb működési célú támogatások államháztartáson kívülre</t>
  </si>
  <si>
    <t xml:space="preserve">Központi ügyeleti díj </t>
  </si>
  <si>
    <t>Központi irányítás költsége</t>
  </si>
  <si>
    <t>Önkormányzatok működési támogatásai</t>
  </si>
  <si>
    <t>Egyéb működési célú támogatások bevételei államháztartáson belülről</t>
  </si>
  <si>
    <t>Önkormányzat  összes költségvetési bevétele</t>
  </si>
  <si>
    <t>Értékesítési és forgalmi adó</t>
  </si>
  <si>
    <t>Társadalombiztosítás pénzügyi alapjai /OEP/</t>
  </si>
  <si>
    <t>Elkülönített Állami Pénzalapok /Munkaügyi Központ/</t>
  </si>
  <si>
    <t>NAKVI Központi kezelésű előirányzatok</t>
  </si>
  <si>
    <t>Előző évi költségvetési maradvány igénybevétele</t>
  </si>
  <si>
    <t>Önkormányzat  összes költségvetési kiadása</t>
  </si>
  <si>
    <t>Finanszírozási  bevételek</t>
  </si>
  <si>
    <t>Az önkormányzat létszámösszetételéről</t>
  </si>
  <si>
    <t>Egyéb működési kiadások</t>
  </si>
  <si>
    <t>*helyi gépjárműadó</t>
  </si>
  <si>
    <t xml:space="preserve">Felhalmozási célú átvett pénzeszközök </t>
  </si>
  <si>
    <t>Kiszámlázott általános forgalmi adó</t>
  </si>
  <si>
    <t>Működési és felhalmozási  célú támogatások államháztartáson belülről</t>
  </si>
  <si>
    <t>Zöldterület-gazdálkodással kapcsolatos feladatok ellátásának támogatása</t>
  </si>
  <si>
    <t>Közvilágítás fenntartásának támogatása</t>
  </si>
  <si>
    <t>Közutak fenntartásának támogatása</t>
  </si>
  <si>
    <t>Egyéb önkormányzati feladatok támogatása</t>
  </si>
  <si>
    <t>Lakott külterülettel kapcsolatos feladatok támogatása</t>
  </si>
  <si>
    <t>A települési önkormányzatok szociális feladatainak egyéb támogatása</t>
  </si>
  <si>
    <t>Falugondnoki vagy tanyagondnoki szolgáltatás</t>
  </si>
  <si>
    <t xml:space="preserve">Mindösszesen: </t>
  </si>
  <si>
    <t xml:space="preserve">Százszorszépföld Egyesület </t>
  </si>
  <si>
    <t>Kamatbevételek</t>
  </si>
  <si>
    <t>Felhalmozáci  célú támogatások államháztartáson belülről</t>
  </si>
  <si>
    <t>Egyéb felhalmozási  célú támogatások bevételei államháztartáson belülről</t>
  </si>
  <si>
    <t>Betétek megszűntetése</t>
  </si>
  <si>
    <t>Ellátottak pénzbeli jutttásai</t>
  </si>
  <si>
    <t>Belterületi út felújítása</t>
  </si>
  <si>
    <t>Szociális Szolgáltató Központ működtetése</t>
  </si>
  <si>
    <t>Tagdíj</t>
  </si>
  <si>
    <t>Közterülethasználati díj</t>
  </si>
  <si>
    <t>Kamatbevétel</t>
  </si>
  <si>
    <t>Egyéb működési bevétel</t>
  </si>
  <si>
    <t xml:space="preserve">Iparűzési adó </t>
  </si>
  <si>
    <t xml:space="preserve">                           </t>
  </si>
  <si>
    <t>pénzügyi terv</t>
  </si>
  <si>
    <t>Önkormányzatok és önkormányzati hivatalok jogalkotó és általános igazgatási tevékenysége</t>
  </si>
  <si>
    <t>Város-, községgazdálkodási egyéb szolgáltatások</t>
  </si>
  <si>
    <t>Falugondnoki, tanyagondnoki  szolgáltatás</t>
  </si>
  <si>
    <t>Család és nővédelmi egészségügyi gondozás</t>
  </si>
  <si>
    <t>Állami támotatás</t>
  </si>
  <si>
    <t>Támogatásértékű bevétel</t>
  </si>
  <si>
    <t>Önkormányzati Ingatlan vásárlás</t>
  </si>
  <si>
    <t>Ingatlanok beszerzése, létesítése</t>
  </si>
  <si>
    <t>Ingatlanok felújítása-Önkormányzati ingatlanok felújítása</t>
  </si>
  <si>
    <t>Egyéb tárgyi eszközök beszerzése létesítése-Közfoglalkoztatás</t>
  </si>
  <si>
    <t>Egyéb tárgyi eszközök beszerzése, létesítése</t>
  </si>
  <si>
    <t xml:space="preserve">Közutak üzemeltetése, fenntartása </t>
  </si>
  <si>
    <t>Felső-Bácska Vidékfejlesztési Egyesület</t>
  </si>
  <si>
    <t>Összesen:</t>
  </si>
  <si>
    <t>Egyéb tárgyi eszközök beszerzése létesítése-Könyvtári szolgáltatás</t>
  </si>
  <si>
    <t>Forint</t>
  </si>
  <si>
    <t>Eredeti</t>
  </si>
  <si>
    <t>2018. év</t>
  </si>
  <si>
    <t xml:space="preserve"> Forint</t>
  </si>
  <si>
    <t>Bevételi előirányzat                                                                                  Forint</t>
  </si>
  <si>
    <t>Ellátottak pénzbeli juttatásai                                                            Forint</t>
  </si>
  <si>
    <t>Kimutatás az önkormányzat által a lakosságnak juttatott támogatásokról, szociális, rászorultsági jellegű ellátásokról</t>
  </si>
  <si>
    <t>Bevételek összesen :</t>
  </si>
  <si>
    <t>Kiadások összesen :</t>
  </si>
  <si>
    <t>Külterületi út felújítása</t>
  </si>
  <si>
    <t>Köztemető-fenntartás és működtetés</t>
  </si>
  <si>
    <t xml:space="preserve"> Ingtlanok felújítása - Külterületi út felújítása</t>
  </si>
  <si>
    <t>Egyéb tárgyi eszközök beszerzése létesítése-Közutak üzemeltetése, fenntartása</t>
  </si>
  <si>
    <t>Egyéb tárgyi eszközök beszerzése, létesítése- Iskolai intézményi étkeztetés</t>
  </si>
  <si>
    <t>Egyéb tárgyi eszközök beszerzése, létesítése- Köztemető-fenntartás és működtetés</t>
  </si>
  <si>
    <t>Ingatlanok felújítása -Könyvtári szolgáltatások</t>
  </si>
  <si>
    <t>Működési és Közhatalmi bevétel</t>
  </si>
  <si>
    <t>Önkormányzatok és önkormányzati hivatalok jogalkotó és általános igazgatási tevékenysége ( kötelező feladat )</t>
  </si>
  <si>
    <t>Köztemető-fenntartás és - működtetés (kötelező feladat )</t>
  </si>
  <si>
    <t>Közutak, hidak, alagutak üzemeltetése, fenntartása üzemeltetése fenntartása (kötelező feladat )</t>
  </si>
  <si>
    <t>Szabadidősport- (rekreációs sport - ) tevékenység és támogatása (kötelező feladat )</t>
  </si>
  <si>
    <t>Gyermekétkeztetés köznevelési intézményben (önként vállalt feladat )</t>
  </si>
  <si>
    <t>Munkahelyi étkeztetés köznevelési intézményben (önként vállalt feladat )</t>
  </si>
  <si>
    <t>Közművelődés - közösségi és társadalmi részvétel fejlesztése  (kötelező feladat)</t>
  </si>
  <si>
    <t>Zöldterület-kezelés (kötelező feladat)</t>
  </si>
  <si>
    <t>Köztemető fenntartással kapcsolatos feladatok támogatása</t>
  </si>
  <si>
    <t>Polgármesteri illetmény támogatása</t>
  </si>
  <si>
    <t>Települési önkormányzatok nyilvános könyvtári és a közművelődési feladatainak támogatása</t>
  </si>
  <si>
    <t>Humán kapacitások fejlesztése a kiskunhalasi járásban                    EFOP-3.9.2-16-2017-00004</t>
  </si>
  <si>
    <t>7.500.680</t>
  </si>
  <si>
    <t>Humán szolgáltatások fejlesztése térségi szemléletben                     EFOP-1.5.3-16-2017-00011</t>
  </si>
  <si>
    <t>24.905.648</t>
  </si>
  <si>
    <t>Munkáltatót terhelő járulékok</t>
  </si>
  <si>
    <t>EFOP-3.9.2-16-2017-00004 Humán kapacitások fejlesztése a kiskunhalasi járásban (önként vállalt feladat)</t>
  </si>
  <si>
    <t>EFOP-1.5.3-16-2017-00011 Humán szolgáltatások fejlesztése a kiskunhalasi járásban- Esélyteremtés a humán szolgáltatásokban (önként vállalt feladat)</t>
  </si>
  <si>
    <t>Önkormányzati fejlesztések pályázat Önerő része</t>
  </si>
  <si>
    <t xml:space="preserve">EFOP-3.9.2-16-2017-00004 Humán kapacitások fejlesztése a kiskunhalasi járásban </t>
  </si>
  <si>
    <t xml:space="preserve">EFOP-1.5.3-16-2017-00011 Humán szolgáltatások fejlesztése a kiskunhalasi járásban- Esélyteremtés a humán szolgáltatásokban </t>
  </si>
  <si>
    <t>Egyéb nem intézményi ellátások</t>
  </si>
  <si>
    <t>Helyi lakásfenntartási támogatás</t>
  </si>
  <si>
    <t xml:space="preserve">Települési támogatás </t>
  </si>
  <si>
    <t>32.406.328</t>
  </si>
  <si>
    <t>Tanyagondnoki szolgáltatás (önként vállalt feladat)</t>
  </si>
  <si>
    <t xml:space="preserve">            </t>
  </si>
  <si>
    <t>Család- és nővédelmi egészségügyi gondozás /védőnő/ kötelező feladat</t>
  </si>
  <si>
    <t>Ifjúság-egészségügyi gondozás / gyermekorvos / (kötelező feladat )</t>
  </si>
  <si>
    <t>Egyéb tárgyi eszköz beszerzése- EFOP-3.9.2.16-2017-00004</t>
  </si>
  <si>
    <t xml:space="preserve"> Ingtlanok felújítása - Belterületi utak felújítása</t>
  </si>
  <si>
    <t>Felhalmozási célú önkormányzati támogatások</t>
  </si>
  <si>
    <t>Ingatlanok felújítása</t>
  </si>
  <si>
    <t>Fejezeti kezelésű előirányzatok EU-s programok és azok hazai társfinanszírozása</t>
  </si>
  <si>
    <t>2019. év</t>
  </si>
  <si>
    <t>2020. év</t>
  </si>
  <si>
    <t>2018.</t>
  </si>
  <si>
    <t>Harkakötöny Község Önkormányzat  2018. évi költségvetés</t>
  </si>
  <si>
    <t>2018. évi előirányzat</t>
  </si>
  <si>
    <t>Működési célú kötelező feladatok</t>
  </si>
  <si>
    <t>Átadott pénz</t>
  </si>
  <si>
    <t xml:space="preserve">Személyi juttatások </t>
  </si>
  <si>
    <t xml:space="preserve">Dologi kiadások </t>
  </si>
  <si>
    <t>Működési célú pénzeszköz átadás</t>
  </si>
  <si>
    <t>Város-és Községgazdálkodási feladatok</t>
  </si>
  <si>
    <t>Közvilágítás</t>
  </si>
  <si>
    <t>Igazgatási feladatok</t>
  </si>
  <si>
    <t xml:space="preserve">Család- és nővédelmi egészségügyi gondozás </t>
  </si>
  <si>
    <t>Háziorvosi alapellátás</t>
  </si>
  <si>
    <t xml:space="preserve">Ifjúság-egészségügyi gondozás </t>
  </si>
  <si>
    <t xml:space="preserve">Köztemető-fenntartás és működtetés </t>
  </si>
  <si>
    <t>Fogorvosi alapellátás</t>
  </si>
  <si>
    <t>Közutak üzemeltetése fenntartása</t>
  </si>
  <si>
    <t xml:space="preserve">Szabadidősport-tevékenység és támogatása </t>
  </si>
  <si>
    <t xml:space="preserve">Zöldterület-kezelés </t>
  </si>
  <si>
    <t xml:space="preserve">Működési célú kötelező feladatok összesen: </t>
  </si>
  <si>
    <t>Önként vállalt működési feladatok</t>
  </si>
  <si>
    <t>Működési célú pénzeszközátadás önként vállalt feladatokhoz</t>
  </si>
  <si>
    <t>Tanyagondnoki szolgáltatás</t>
  </si>
  <si>
    <t>Intézményen kívüli gyermekétkeztetés</t>
  </si>
  <si>
    <t>Önként vállalt működési feladatok összesen:</t>
  </si>
  <si>
    <t>Kötelező és önként vállalt működési feladatok összesen:</t>
  </si>
  <si>
    <t>Felhalmozási célú kötelező feladatok</t>
  </si>
  <si>
    <t>Informatikai eszközök beszerzése</t>
  </si>
  <si>
    <t>Ingatlan vásárlás</t>
  </si>
  <si>
    <t>Ingatlan felújítás</t>
  </si>
  <si>
    <t>Egyéb tárgyi eszköz beszerzése, létesítése</t>
  </si>
  <si>
    <t>Felhalmozási célú kötelező feladatok összesen:</t>
  </si>
  <si>
    <t>Felhalmozási célú önként vállalt feladatok összesen:</t>
  </si>
  <si>
    <t>Egyéb tárgyi eszköz beszerzése</t>
  </si>
  <si>
    <t xml:space="preserve">Kötelező és önként vállalt feladatok összesen: </t>
  </si>
  <si>
    <t xml:space="preserve">Működési célú kötelező feladatok </t>
  </si>
  <si>
    <t>Központi költségvetési támogatás</t>
  </si>
  <si>
    <t>Egyéb működési célú támogatások bevételei áht.belülről</t>
  </si>
  <si>
    <t>Egyéb felhalmozási célú támogatások bevételei áht. belülről</t>
  </si>
  <si>
    <t>Költségvetési bevételek</t>
  </si>
  <si>
    <t xml:space="preserve">Igazgatás </t>
  </si>
  <si>
    <t>Háziorvos ellátás</t>
  </si>
  <si>
    <t>Köztemető- fenntartás és működtetés</t>
  </si>
  <si>
    <t>Közutak üzemeltetése</t>
  </si>
  <si>
    <t>Zöldterület-kezelés</t>
  </si>
  <si>
    <t>Értékesítési és forgalmi adók</t>
  </si>
  <si>
    <t>Működési célú pénzmaradvány, Lekötött bankbetét</t>
  </si>
  <si>
    <t>Működési célú kötelező feladatok összesen:</t>
  </si>
  <si>
    <t>Kötelező és önként vállalt  működési feladatok összesen:</t>
  </si>
  <si>
    <t>Kötelező és önként vállalt felhalmozási feladatok összesen:</t>
  </si>
  <si>
    <t xml:space="preserve">Államigazgatási feladatok: </t>
  </si>
  <si>
    <t xml:space="preserve">Harkakötöny Község Önkormányzatának 2018. évi kiadási és bevételi előrányzatainak kötelező feladatok, önként vállalt feladatok és államigazgatási feladatok szerinti bontása </t>
  </si>
  <si>
    <t>Munkahelyi étkeztetés</t>
  </si>
  <si>
    <t>Közművelődés- közösségi és társadalmi részvétel fejlesztése</t>
  </si>
  <si>
    <t>EFOP-3.9.2-16-2017-000004 Projekt</t>
  </si>
  <si>
    <t>EFOP-1.5.3-16-2017-00011 Projekt</t>
  </si>
  <si>
    <t>EFOP-3.9.2-16-2017-00004</t>
  </si>
  <si>
    <t>EFOP-1.5.3-16-2017-00011</t>
  </si>
  <si>
    <t xml:space="preserve">Kötelező és önként vállalt felhalmozási célú feladatok összesen: </t>
  </si>
  <si>
    <t>Kötelező és önként vállalt feladatok összesen:</t>
  </si>
  <si>
    <t xml:space="preserve">              4/2018.(III.14.)   Ktsz. rendelet 3.sz. melléklete</t>
  </si>
  <si>
    <t>4/2018. (III.14.) Kt.sz.rendelet 4.sz. melléklete</t>
  </si>
  <si>
    <t>4/2018.  (III.14.) Kt.sz.rendelet  5.sz. melléklete</t>
  </si>
  <si>
    <t>4/2018. (III.14.) Kt.sz.rendelet  6.sz. melléklete</t>
  </si>
  <si>
    <t>4/2018.(III.14.) Kt.sz.rendelet  8. sz. melléklete</t>
  </si>
  <si>
    <t>4/2018. (III.14.) Kt.sz.rendelet 9 .sz. melléklete</t>
  </si>
  <si>
    <t>4/2018.(III.14.) Kt.sz.rendelet  10.sz. melléklete</t>
  </si>
  <si>
    <r>
      <t xml:space="preserve"> 4</t>
    </r>
    <r>
      <rPr>
        <sz val="10"/>
        <rFont val="Times New Roman"/>
        <family val="1"/>
      </rPr>
      <t>/2018.III.14.) Kt.sz.rendelet 11.sz. melléklete</t>
    </r>
  </si>
  <si>
    <t>4/2018.(III.14. ) Kt.sz.rendelet  12.sz. melléklete</t>
  </si>
  <si>
    <r>
      <t xml:space="preserve"> 4</t>
    </r>
    <r>
      <rPr>
        <sz val="8"/>
        <rFont val="Times New Roman"/>
        <family val="1"/>
      </rPr>
      <t>/2018.(III.14.) Kt.sz.rendelet 13. sz. melléklete</t>
    </r>
  </si>
  <si>
    <r>
      <t xml:space="preserve">    4</t>
    </r>
    <r>
      <rPr>
        <sz val="8"/>
        <rFont val="Times New Roman"/>
        <family val="1"/>
      </rPr>
      <t>/2018.(III.14.) Kt.sz.rendelet  14. sz. melléklete</t>
    </r>
  </si>
  <si>
    <r>
      <t xml:space="preserve"> 4 </t>
    </r>
    <r>
      <rPr>
        <sz val="8"/>
        <rFont val="Times New Roman"/>
        <family val="1"/>
      </rPr>
      <t>/2018.(III.14.) Kt.sz.rendelet  15. sz. melléklete</t>
    </r>
  </si>
  <si>
    <r>
      <t xml:space="preserve"> 4</t>
    </r>
    <r>
      <rPr>
        <sz val="8"/>
        <rFont val="Times New Roman"/>
        <family val="1"/>
      </rPr>
      <t>/2018.(III.14.) Kt.sz.rendelet  16.sz. melléklete</t>
    </r>
  </si>
  <si>
    <t xml:space="preserve">4/2018. (III.14. )  Kt. sz. rendelet 15/a. számú melléklete </t>
  </si>
  <si>
    <r>
      <t xml:space="preserve">4 </t>
    </r>
    <r>
      <rPr>
        <sz val="10"/>
        <rFont val="Times New Roman"/>
        <family val="1"/>
      </rPr>
      <t>/2018.(III.14. ) Kt.sz.rendelet 11. sz. melléklete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</si>
</sst>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.000\ _F_t_-;\-* #,##0.000\ _F_t_-;_-* &quot;-&quot;??\ _F_t_-;_-@_-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;[Red]#,##0"/>
    <numFmt numFmtId="181" formatCode="#,##0.0"/>
    <numFmt numFmtId="182" formatCode="[$¥€-2]\ #\ ##,000_);[Red]\([$€-2]\ #\ ##,000\)"/>
  </numFmts>
  <fonts count="90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10"/>
      <color indexed="43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"/>
      <family val="2"/>
    </font>
    <font>
      <b/>
      <sz val="6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31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3" tint="0.7999799847602844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8" tint="0.5999900102615356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799847602844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ck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ck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medium">
        <color indexed="8"/>
      </bottom>
    </border>
    <border>
      <left>
        <color indexed="63"/>
      </left>
      <right style="thick"/>
      <top style="thick"/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</cellStyleXfs>
  <cellXfs count="864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3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 indent="3"/>
    </xf>
    <xf numFmtId="0" fontId="1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17" fillId="0" borderId="0" xfId="0" applyFont="1" applyAlignment="1">
      <alignment horizontal="right" indent="3"/>
    </xf>
    <xf numFmtId="0" fontId="20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3" fontId="1" fillId="33" borderId="12" xfId="0" applyNumberFormat="1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horizontal="center" vertical="top" wrapText="1"/>
    </xf>
    <xf numFmtId="3" fontId="1" fillId="33" borderId="14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2" fillId="34" borderId="13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4" fillId="35" borderId="19" xfId="0" applyFont="1" applyFill="1" applyBorder="1" applyAlignment="1">
      <alignment vertical="top" wrapText="1"/>
    </xf>
    <xf numFmtId="0" fontId="24" fillId="35" borderId="20" xfId="0" applyFont="1" applyFill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23" xfId="0" applyFont="1" applyFill="1" applyBorder="1" applyAlignment="1">
      <alignment horizontal="right" vertical="top" wrapText="1"/>
    </xf>
    <xf numFmtId="0" fontId="8" fillId="0" borderId="24" xfId="0" applyFont="1" applyFill="1" applyBorder="1" applyAlignment="1">
      <alignment horizontal="right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right" vertical="top" wrapText="1"/>
    </xf>
    <xf numFmtId="0" fontId="8" fillId="0" borderId="2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right" vertical="top" wrapText="1"/>
    </xf>
    <xf numFmtId="0" fontId="6" fillId="0" borderId="27" xfId="0" applyFont="1" applyFill="1" applyBorder="1" applyAlignment="1">
      <alignment horizontal="right" vertical="top" wrapText="1"/>
    </xf>
    <xf numFmtId="0" fontId="6" fillId="0" borderId="28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14" fillId="0" borderId="29" xfId="0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right" vertical="top" wrapText="1"/>
    </xf>
    <xf numFmtId="0" fontId="1" fillId="0" borderId="30" xfId="0" applyFont="1" applyFill="1" applyBorder="1" applyAlignment="1">
      <alignment horizontal="right" vertical="top" wrapText="1"/>
    </xf>
    <xf numFmtId="0" fontId="1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right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33" xfId="0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3" fontId="1" fillId="33" borderId="34" xfId="0" applyNumberFormat="1" applyFont="1" applyFill="1" applyBorder="1" applyAlignment="1">
      <alignment horizontal="right" vertical="top" wrapText="1"/>
    </xf>
    <xf numFmtId="0" fontId="0" fillId="0" borderId="35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36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25" fillId="0" borderId="38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3" fontId="8" fillId="0" borderId="27" xfId="0" applyNumberFormat="1" applyFont="1" applyFill="1" applyBorder="1" applyAlignment="1">
      <alignment horizontal="right" vertical="top" wrapText="1"/>
    </xf>
    <xf numFmtId="3" fontId="1" fillId="0" borderId="27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39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1" fillId="0" borderId="13" xfId="0" applyFont="1" applyBorder="1" applyAlignment="1" applyProtection="1">
      <alignment/>
      <protection locked="0"/>
    </xf>
    <xf numFmtId="0" fontId="27" fillId="0" borderId="0" xfId="0" applyFont="1" applyAlignment="1">
      <alignment vertical="top" wrapText="1"/>
    </xf>
    <xf numFmtId="0" fontId="6" fillId="0" borderId="4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3" fontId="8" fillId="36" borderId="11" xfId="0" applyNumberFormat="1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3" fontId="1" fillId="33" borderId="42" xfId="0" applyNumberFormat="1" applyFont="1" applyFill="1" applyBorder="1" applyAlignment="1">
      <alignment horizontal="center" vertical="top" wrapText="1"/>
    </xf>
    <xf numFmtId="3" fontId="8" fillId="33" borderId="39" xfId="0" applyNumberFormat="1" applyFont="1" applyFill="1" applyBorder="1" applyAlignment="1">
      <alignment horizontal="center" vertical="top" wrapText="1"/>
    </xf>
    <xf numFmtId="3" fontId="1" fillId="36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1" fontId="8" fillId="0" borderId="27" xfId="0" applyNumberFormat="1" applyFont="1" applyFill="1" applyBorder="1" applyAlignment="1">
      <alignment horizontal="right" vertical="top" wrapText="1"/>
    </xf>
    <xf numFmtId="1" fontId="1" fillId="0" borderId="43" xfId="0" applyNumberFormat="1" applyFont="1" applyFill="1" applyBorder="1" applyAlignment="1">
      <alignment horizontal="right" vertical="top" wrapText="1"/>
    </xf>
    <xf numFmtId="3" fontId="14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right"/>
    </xf>
    <xf numFmtId="1" fontId="8" fillId="0" borderId="11" xfId="0" applyNumberFormat="1" applyFont="1" applyFill="1" applyBorder="1" applyAlignment="1">
      <alignment horizontal="right" vertical="top" wrapText="1"/>
    </xf>
    <xf numFmtId="0" fontId="6" fillId="0" borderId="45" xfId="0" applyFont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3" fontId="2" fillId="0" borderId="47" xfId="0" applyNumberFormat="1" applyFont="1" applyBorder="1" applyAlignment="1">
      <alignment horizontal="right" vertical="top" wrapText="1"/>
    </xf>
    <xf numFmtId="0" fontId="0" fillId="0" borderId="48" xfId="0" applyBorder="1" applyAlignment="1">
      <alignment/>
    </xf>
    <xf numFmtId="0" fontId="21" fillId="0" borderId="29" xfId="0" applyFont="1" applyBorder="1" applyAlignment="1" applyProtection="1">
      <alignment/>
      <protection locked="0"/>
    </xf>
    <xf numFmtId="0" fontId="6" fillId="35" borderId="18" xfId="0" applyFont="1" applyFill="1" applyBorder="1" applyAlignment="1">
      <alignment vertical="top" wrapText="1"/>
    </xf>
    <xf numFmtId="0" fontId="0" fillId="0" borderId="46" xfId="0" applyBorder="1" applyAlignment="1">
      <alignment/>
    </xf>
    <xf numFmtId="0" fontId="30" fillId="0" borderId="35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49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24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right" vertical="top" wrapText="1"/>
    </xf>
    <xf numFmtId="3" fontId="1" fillId="0" borderId="27" xfId="0" applyNumberFormat="1" applyFont="1" applyFill="1" applyBorder="1" applyAlignment="1">
      <alignment horizontal="right" vertical="top" wrapText="1"/>
    </xf>
    <xf numFmtId="0" fontId="1" fillId="0" borderId="30" xfId="0" applyFont="1" applyFill="1" applyBorder="1" applyAlignment="1">
      <alignment horizontal="right" vertical="top" wrapText="1"/>
    </xf>
    <xf numFmtId="0" fontId="1" fillId="0" borderId="50" xfId="0" applyFont="1" applyFill="1" applyBorder="1" applyAlignment="1">
      <alignment horizontal="right" vertical="top" wrapText="1"/>
    </xf>
    <xf numFmtId="0" fontId="23" fillId="0" borderId="27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1" fontId="25" fillId="0" borderId="11" xfId="0" applyNumberFormat="1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right" vertical="top" wrapText="1"/>
    </xf>
    <xf numFmtId="3" fontId="25" fillId="0" borderId="11" xfId="0" applyNumberFormat="1" applyFont="1" applyFill="1" applyBorder="1" applyAlignment="1">
      <alignment horizontal="right" vertical="top" wrapText="1"/>
    </xf>
    <xf numFmtId="0" fontId="8" fillId="0" borderId="51" xfId="0" applyFont="1" applyFill="1" applyBorder="1" applyAlignment="1">
      <alignment horizontal="right" vertical="top" wrapText="1"/>
    </xf>
    <xf numFmtId="1" fontId="8" fillId="0" borderId="11" xfId="0" applyNumberFormat="1" applyFont="1" applyFill="1" applyBorder="1" applyAlignment="1">
      <alignment horizontal="right" vertical="top" wrapText="1"/>
    </xf>
    <xf numFmtId="0" fontId="30" fillId="0" borderId="36" xfId="0" applyFont="1" applyBorder="1" applyAlignment="1">
      <alignment/>
    </xf>
    <xf numFmtId="0" fontId="23" fillId="0" borderId="0" xfId="0" applyFont="1" applyBorder="1" applyAlignment="1">
      <alignment horizontal="right" vertical="top" wrapText="1"/>
    </xf>
    <xf numFmtId="0" fontId="2" fillId="0" borderId="52" xfId="0" applyFont="1" applyBorder="1" applyAlignment="1">
      <alignment horizontal="right" vertical="top" wrapText="1"/>
    </xf>
    <xf numFmtId="0" fontId="2" fillId="0" borderId="53" xfId="0" applyFont="1" applyBorder="1" applyAlignment="1">
      <alignment horizontal="right" vertical="top" wrapText="1"/>
    </xf>
    <xf numFmtId="3" fontId="1" fillId="33" borderId="29" xfId="0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/>
    </xf>
    <xf numFmtId="3" fontId="2" fillId="35" borderId="47" xfId="0" applyNumberFormat="1" applyFont="1" applyFill="1" applyBorder="1" applyAlignment="1">
      <alignment horizontal="right" vertical="top" wrapText="1"/>
    </xf>
    <xf numFmtId="0" fontId="30" fillId="0" borderId="37" xfId="0" applyFont="1" applyBorder="1" applyAlignment="1">
      <alignment/>
    </xf>
    <xf numFmtId="0" fontId="22" fillId="34" borderId="37" xfId="0" applyFont="1" applyFill="1" applyBorder="1" applyAlignment="1">
      <alignment/>
    </xf>
    <xf numFmtId="0" fontId="6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23" fillId="0" borderId="29" xfId="0" applyFont="1" applyFill="1" applyBorder="1" applyAlignment="1">
      <alignment horizontal="right" vertical="top" wrapText="1"/>
    </xf>
    <xf numFmtId="0" fontId="1" fillId="0" borderId="31" xfId="0" applyFont="1" applyFill="1" applyBorder="1" applyAlignment="1">
      <alignment horizontal="right" vertical="top" wrapText="1"/>
    </xf>
    <xf numFmtId="3" fontId="8" fillId="33" borderId="29" xfId="0" applyNumberFormat="1" applyFont="1" applyFill="1" applyBorder="1" applyAlignment="1">
      <alignment horizontal="center" vertical="top" wrapText="1"/>
    </xf>
    <xf numFmtId="3" fontId="1" fillId="35" borderId="37" xfId="0" applyNumberFormat="1" applyFont="1" applyFill="1" applyBorder="1" applyAlignment="1">
      <alignment horizontal="center" vertical="top" wrapText="1"/>
    </xf>
    <xf numFmtId="0" fontId="6" fillId="35" borderId="37" xfId="0" applyFont="1" applyFill="1" applyBorder="1" applyAlignment="1">
      <alignment vertical="top" wrapText="1"/>
    </xf>
    <xf numFmtId="3" fontId="6" fillId="35" borderId="37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37" xfId="0" applyFill="1" applyBorder="1" applyAlignment="1">
      <alignment/>
    </xf>
    <xf numFmtId="0" fontId="2" fillId="0" borderId="11" xfId="0" applyFont="1" applyFill="1" applyBorder="1" applyAlignment="1">
      <alignment horizontal="right" vertical="top" wrapText="1"/>
    </xf>
    <xf numFmtId="0" fontId="15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33" borderId="45" xfId="0" applyFont="1" applyFill="1" applyBorder="1" applyAlignment="1">
      <alignment horizontal="center" vertical="top" wrapText="1"/>
    </xf>
    <xf numFmtId="0" fontId="35" fillId="33" borderId="10" xfId="0" applyFont="1" applyFill="1" applyBorder="1" applyAlignment="1">
      <alignment horizontal="center" vertical="top" wrapText="1"/>
    </xf>
    <xf numFmtId="3" fontId="35" fillId="33" borderId="13" xfId="0" applyNumberFormat="1" applyFont="1" applyFill="1" applyBorder="1" applyAlignment="1">
      <alignment horizontal="center" vertical="top" wrapText="1"/>
    </xf>
    <xf numFmtId="3" fontId="35" fillId="33" borderId="53" xfId="0" applyNumberFormat="1" applyFont="1" applyFill="1" applyBorder="1" applyAlignment="1">
      <alignment horizontal="center" vertical="top" wrapText="1"/>
    </xf>
    <xf numFmtId="3" fontId="35" fillId="33" borderId="37" xfId="0" applyNumberFormat="1" applyFont="1" applyFill="1" applyBorder="1" applyAlignment="1">
      <alignment horizontal="center" vertical="top" wrapText="1"/>
    </xf>
    <xf numFmtId="0" fontId="35" fillId="33" borderId="54" xfId="0" applyFont="1" applyFill="1" applyBorder="1" applyAlignment="1">
      <alignment horizontal="center" vertical="top" wrapText="1"/>
    </xf>
    <xf numFmtId="3" fontId="35" fillId="33" borderId="14" xfId="0" applyNumberFormat="1" applyFont="1" applyFill="1" applyBorder="1" applyAlignment="1">
      <alignment horizontal="center" vertical="top" wrapText="1"/>
    </xf>
    <xf numFmtId="3" fontId="35" fillId="33" borderId="55" xfId="0" applyNumberFormat="1" applyFont="1" applyFill="1" applyBorder="1" applyAlignment="1">
      <alignment horizontal="center" vertical="top" wrapText="1"/>
    </xf>
    <xf numFmtId="3" fontId="37" fillId="0" borderId="37" xfId="0" applyNumberFormat="1" applyFont="1" applyBorder="1" applyAlignment="1">
      <alignment horizontal="right" vertical="top" wrapText="1"/>
    </xf>
    <xf numFmtId="3" fontId="37" fillId="0" borderId="53" xfId="0" applyNumberFormat="1" applyFont="1" applyBorder="1" applyAlignment="1">
      <alignment horizontal="right" vertical="top" wrapText="1"/>
    </xf>
    <xf numFmtId="0" fontId="35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26" fillId="0" borderId="10" xfId="0" applyFont="1" applyBorder="1" applyAlignment="1">
      <alignment horizontal="right" vertical="top" wrapText="1"/>
    </xf>
    <xf numFmtId="0" fontId="26" fillId="0" borderId="37" xfId="0" applyFont="1" applyBorder="1" applyAlignment="1">
      <alignment horizontal="right" vertical="top" wrapText="1"/>
    </xf>
    <xf numFmtId="3" fontId="26" fillId="34" borderId="37" xfId="0" applyNumberFormat="1" applyFont="1" applyFill="1" applyBorder="1" applyAlignment="1">
      <alignment horizontal="right" vertical="top" wrapText="1"/>
    </xf>
    <xf numFmtId="3" fontId="26" fillId="34" borderId="53" xfId="0" applyNumberFormat="1" applyFont="1" applyFill="1" applyBorder="1" applyAlignment="1">
      <alignment horizontal="right" vertical="top" wrapText="1"/>
    </xf>
    <xf numFmtId="0" fontId="0" fillId="0" borderId="37" xfId="0" applyFont="1" applyBorder="1" applyAlignment="1">
      <alignment/>
    </xf>
    <xf numFmtId="0" fontId="26" fillId="0" borderId="52" xfId="0" applyFont="1" applyBorder="1" applyAlignment="1">
      <alignment horizontal="left" vertical="top" wrapText="1"/>
    </xf>
    <xf numFmtId="3" fontId="26" fillId="35" borderId="37" xfId="0" applyNumberFormat="1" applyFont="1" applyFill="1" applyBorder="1" applyAlignment="1">
      <alignment horizontal="right" vertical="top" wrapText="1"/>
    </xf>
    <xf numFmtId="3" fontId="26" fillId="35" borderId="53" xfId="0" applyNumberFormat="1" applyFont="1" applyFill="1" applyBorder="1" applyAlignment="1">
      <alignment horizontal="right" vertical="top" wrapText="1"/>
    </xf>
    <xf numFmtId="3" fontId="26" fillId="0" borderId="37" xfId="0" applyNumberFormat="1" applyFont="1" applyBorder="1" applyAlignment="1">
      <alignment horizontal="right" vertical="top" wrapText="1"/>
    </xf>
    <xf numFmtId="3" fontId="26" fillId="0" borderId="53" xfId="0" applyNumberFormat="1" applyFont="1" applyBorder="1" applyAlignment="1">
      <alignment horizontal="right" vertical="top" wrapText="1"/>
    </xf>
    <xf numFmtId="3" fontId="35" fillId="0" borderId="56" xfId="0" applyNumberFormat="1" applyFont="1" applyBorder="1" applyAlignment="1">
      <alignment horizontal="right" vertical="top" wrapText="1"/>
    </xf>
    <xf numFmtId="3" fontId="35" fillId="0" borderId="57" xfId="0" applyNumberFormat="1" applyFont="1" applyBorder="1" applyAlignment="1">
      <alignment horizontal="right" vertical="top" wrapText="1"/>
    </xf>
    <xf numFmtId="3" fontId="35" fillId="0" borderId="37" xfId="0" applyNumberFormat="1" applyFont="1" applyBorder="1" applyAlignment="1">
      <alignment horizontal="right" vertical="top" wrapText="1"/>
    </xf>
    <xf numFmtId="3" fontId="26" fillId="0" borderId="37" xfId="0" applyNumberFormat="1" applyFont="1" applyBorder="1" applyAlignment="1" applyProtection="1">
      <alignment horizontal="right" vertical="top" wrapText="1"/>
      <protection locked="0"/>
    </xf>
    <xf numFmtId="3" fontId="26" fillId="0" borderId="53" xfId="0" applyNumberFormat="1" applyFont="1" applyBorder="1" applyAlignment="1" applyProtection="1">
      <alignment horizontal="right" vertical="top" wrapText="1"/>
      <protection locked="0"/>
    </xf>
    <xf numFmtId="3" fontId="26" fillId="34" borderId="37" xfId="0" applyNumberFormat="1" applyFont="1" applyFill="1" applyBorder="1" applyAlignment="1">
      <alignment vertical="top" wrapText="1"/>
    </xf>
    <xf numFmtId="3" fontId="26" fillId="35" borderId="37" xfId="0" applyNumberFormat="1" applyFont="1" applyFill="1" applyBorder="1" applyAlignment="1" applyProtection="1">
      <alignment horizontal="right" vertical="top" wrapText="1"/>
      <protection locked="0"/>
    </xf>
    <xf numFmtId="0" fontId="26" fillId="0" borderId="58" xfId="0" applyFont="1" applyBorder="1" applyAlignment="1">
      <alignment horizontal="right" vertical="top" wrapText="1"/>
    </xf>
    <xf numFmtId="0" fontId="26" fillId="0" borderId="59" xfId="0" applyFont="1" applyBorder="1" applyAlignment="1">
      <alignment horizontal="right" vertical="top" wrapText="1"/>
    </xf>
    <xf numFmtId="3" fontId="26" fillId="34" borderId="59" xfId="0" applyNumberFormat="1" applyFont="1" applyFill="1" applyBorder="1" applyAlignment="1" applyProtection="1">
      <alignment horizontal="right" vertical="top" wrapText="1"/>
      <protection locked="0"/>
    </xf>
    <xf numFmtId="3" fontId="26" fillId="0" borderId="59" xfId="0" applyNumberFormat="1" applyFont="1" applyBorder="1" applyAlignment="1" applyProtection="1">
      <alignment horizontal="right" vertical="top" wrapText="1"/>
      <protection locked="0"/>
    </xf>
    <xf numFmtId="3" fontId="26" fillId="0" borderId="60" xfId="0" applyNumberFormat="1" applyFont="1" applyBorder="1" applyAlignment="1" applyProtection="1">
      <alignment horizontal="right" vertical="top" wrapText="1"/>
      <protection locked="0"/>
    </xf>
    <xf numFmtId="3" fontId="26" fillId="34" borderId="37" xfId="0" applyNumberFormat="1" applyFont="1" applyFill="1" applyBorder="1" applyAlignment="1" applyProtection="1">
      <alignment horizontal="right" vertical="top" wrapText="1"/>
      <protection locked="0"/>
    </xf>
    <xf numFmtId="0" fontId="0" fillId="0" borderId="59" xfId="0" applyFont="1" applyBorder="1" applyAlignment="1">
      <alignment/>
    </xf>
    <xf numFmtId="0" fontId="26" fillId="0" borderId="60" xfId="0" applyFont="1" applyBorder="1" applyAlignment="1">
      <alignment horizontal="left" vertical="top" wrapText="1"/>
    </xf>
    <xf numFmtId="0" fontId="26" fillId="0" borderId="61" xfId="0" applyFont="1" applyBorder="1" applyAlignment="1">
      <alignment horizontal="left" vertical="top" wrapText="1"/>
    </xf>
    <xf numFmtId="0" fontId="26" fillId="0" borderId="62" xfId="0" applyFont="1" applyBorder="1" applyAlignment="1">
      <alignment horizontal="left" vertical="top" wrapText="1"/>
    </xf>
    <xf numFmtId="3" fontId="26" fillId="35" borderId="59" xfId="0" applyNumberFormat="1" applyFont="1" applyFill="1" applyBorder="1" applyAlignment="1" applyProtection="1">
      <alignment horizontal="right" vertical="top" wrapText="1"/>
      <protection locked="0"/>
    </xf>
    <xf numFmtId="3" fontId="26" fillId="34" borderId="59" xfId="0" applyNumberFormat="1" applyFont="1" applyFill="1" applyBorder="1" applyAlignment="1" applyProtection="1">
      <alignment horizontal="right" vertical="top" wrapText="1"/>
      <protection locked="0"/>
    </xf>
    <xf numFmtId="3" fontId="26" fillId="34" borderId="37" xfId="0" applyNumberFormat="1" applyFont="1" applyFill="1" applyBorder="1" applyAlignment="1" applyProtection="1">
      <alignment horizontal="right" vertical="top" wrapText="1"/>
      <protection locked="0"/>
    </xf>
    <xf numFmtId="3" fontId="35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5" borderId="59" xfId="0" applyFont="1" applyFill="1" applyBorder="1" applyAlignment="1">
      <alignment/>
    </xf>
    <xf numFmtId="0" fontId="30" fillId="34" borderId="37" xfId="0" applyFont="1" applyFill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2" fillId="0" borderId="64" xfId="0" applyFont="1" applyBorder="1" applyAlignment="1">
      <alignment/>
    </xf>
    <xf numFmtId="0" fontId="21" fillId="0" borderId="65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 horizontal="justify"/>
      <protection locked="0"/>
    </xf>
    <xf numFmtId="0" fontId="15" fillId="0" borderId="37" xfId="0" applyFont="1" applyBorder="1" applyAlignment="1">
      <alignment horizontal="left"/>
    </xf>
    <xf numFmtId="0" fontId="2" fillId="0" borderId="66" xfId="0" applyFont="1" applyBorder="1" applyAlignment="1">
      <alignment horizontal="right" vertical="top" wrapText="1"/>
    </xf>
    <xf numFmtId="0" fontId="2" fillId="35" borderId="66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8" fillId="0" borderId="38" xfId="0" applyFont="1" applyFill="1" applyBorder="1" applyAlignment="1">
      <alignment horizontal="right" vertical="top" wrapText="1"/>
    </xf>
    <xf numFmtId="0" fontId="6" fillId="0" borderId="38" xfId="0" applyFont="1" applyFill="1" applyBorder="1" applyAlignment="1">
      <alignment horizontal="right" vertical="top" wrapText="1"/>
    </xf>
    <xf numFmtId="0" fontId="25" fillId="0" borderId="38" xfId="0" applyFont="1" applyFill="1" applyBorder="1" applyAlignment="1">
      <alignment horizontal="right" vertical="top" wrapText="1"/>
    </xf>
    <xf numFmtId="0" fontId="15" fillId="0" borderId="37" xfId="0" applyFont="1" applyBorder="1" applyAlignment="1">
      <alignment/>
    </xf>
    <xf numFmtId="3" fontId="2" fillId="35" borderId="37" xfId="0" applyNumberFormat="1" applyFont="1" applyFill="1" applyBorder="1" applyAlignment="1">
      <alignment horizontal="center" vertical="top" wrapText="1"/>
    </xf>
    <xf numFmtId="3" fontId="1" fillId="33" borderId="37" xfId="0" applyNumberFormat="1" applyFont="1" applyFill="1" applyBorder="1" applyAlignment="1">
      <alignment horizontal="center" vertical="top" wrapText="1"/>
    </xf>
    <xf numFmtId="0" fontId="2" fillId="35" borderId="52" xfId="0" applyFont="1" applyFill="1" applyBorder="1" applyAlignment="1">
      <alignment vertical="top" wrapText="1"/>
    </xf>
    <xf numFmtId="0" fontId="2" fillId="35" borderId="37" xfId="0" applyFont="1" applyFill="1" applyBorder="1" applyAlignment="1">
      <alignment vertical="top" wrapText="1"/>
    </xf>
    <xf numFmtId="0" fontId="23" fillId="0" borderId="37" xfId="0" applyFont="1" applyBorder="1" applyAlignment="1">
      <alignment horizontal="right" vertical="top" wrapText="1"/>
    </xf>
    <xf numFmtId="0" fontId="2" fillId="0" borderId="37" xfId="0" applyFont="1" applyBorder="1" applyAlignment="1">
      <alignment vertical="top" wrapText="1"/>
    </xf>
    <xf numFmtId="0" fontId="2" fillId="35" borderId="37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3" fontId="11" fillId="0" borderId="59" xfId="0" applyNumberFormat="1" applyFont="1" applyBorder="1" applyAlignment="1" applyProtection="1">
      <alignment horizontal="right" vertical="top" wrapText="1"/>
      <protection locked="0"/>
    </xf>
    <xf numFmtId="0" fontId="24" fillId="35" borderId="30" xfId="0" applyFont="1" applyFill="1" applyBorder="1" applyAlignment="1">
      <alignment vertical="top" wrapText="1"/>
    </xf>
    <xf numFmtId="0" fontId="20" fillId="0" borderId="67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0" fontId="1" fillId="0" borderId="37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left" vertical="top" wrapText="1"/>
    </xf>
    <xf numFmtId="0" fontId="1" fillId="33" borderId="37" xfId="0" applyFont="1" applyFill="1" applyBorder="1" applyAlignment="1">
      <alignment horizontal="center" vertical="top" wrapText="1"/>
    </xf>
    <xf numFmtId="0" fontId="8" fillId="33" borderId="37" xfId="0" applyFont="1" applyFill="1" applyBorder="1" applyAlignment="1">
      <alignment vertical="top" wrapText="1"/>
    </xf>
    <xf numFmtId="3" fontId="1" fillId="33" borderId="55" xfId="0" applyNumberFormat="1" applyFont="1" applyFill="1" applyBorder="1" applyAlignment="1">
      <alignment horizontal="center" vertical="top" wrapText="1"/>
    </xf>
    <xf numFmtId="0" fontId="15" fillId="0" borderId="37" xfId="0" applyFont="1" applyBorder="1" applyAlignment="1">
      <alignment wrapText="1"/>
    </xf>
    <xf numFmtId="0" fontId="15" fillId="0" borderId="37" xfId="0" applyFont="1" applyBorder="1" applyAlignment="1">
      <alignment horizontal="left" wrapText="1"/>
    </xf>
    <xf numFmtId="0" fontId="22" fillId="0" borderId="68" xfId="0" applyFont="1" applyBorder="1" applyAlignment="1">
      <alignment/>
    </xf>
    <xf numFmtId="0" fontId="0" fillId="0" borderId="60" xfId="0" applyFont="1" applyBorder="1" applyAlignment="1">
      <alignment/>
    </xf>
    <xf numFmtId="3" fontId="11" fillId="35" borderId="37" xfId="0" applyNumberFormat="1" applyFont="1" applyFill="1" applyBorder="1" applyAlignment="1" applyProtection="1">
      <alignment horizontal="right" vertical="top" wrapText="1"/>
      <protection locked="0"/>
    </xf>
    <xf numFmtId="3" fontId="26" fillId="37" borderId="37" xfId="0" applyNumberFormat="1" applyFont="1" applyFill="1" applyBorder="1" applyAlignment="1" applyProtection="1">
      <alignment horizontal="right" vertical="top" wrapText="1"/>
      <protection locked="0"/>
    </xf>
    <xf numFmtId="0" fontId="1" fillId="37" borderId="37" xfId="0" applyFont="1" applyFill="1" applyBorder="1" applyAlignment="1">
      <alignment horizontal="left" vertical="top" wrapText="1"/>
    </xf>
    <xf numFmtId="3" fontId="2" fillId="37" borderId="37" xfId="0" applyNumberFormat="1" applyFont="1" applyFill="1" applyBorder="1" applyAlignment="1">
      <alignment horizontal="center" vertical="top" wrapText="1"/>
    </xf>
    <xf numFmtId="0" fontId="6" fillId="38" borderId="37" xfId="0" applyFont="1" applyFill="1" applyBorder="1" applyAlignment="1" applyProtection="1">
      <alignment horizontal="justify"/>
      <protection locked="0"/>
    </xf>
    <xf numFmtId="0" fontId="22" fillId="38" borderId="37" xfId="0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3" fontId="2" fillId="34" borderId="69" xfId="0" applyNumberFormat="1" applyFont="1" applyFill="1" applyBorder="1" applyAlignment="1">
      <alignment horizontal="right" vertical="top" wrapText="1"/>
    </xf>
    <xf numFmtId="3" fontId="2" fillId="35" borderId="69" xfId="0" applyNumberFormat="1" applyFont="1" applyFill="1" applyBorder="1" applyAlignment="1">
      <alignment horizontal="right" vertical="top" wrapText="1"/>
    </xf>
    <xf numFmtId="0" fontId="2" fillId="33" borderId="45" xfId="0" applyFont="1" applyFill="1" applyBorder="1" applyAlignment="1">
      <alignment horizontal="center" vertical="top" wrapText="1"/>
    </xf>
    <xf numFmtId="3" fontId="2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33" borderId="13" xfId="0" applyNumberFormat="1" applyFont="1" applyFill="1" applyBorder="1" applyAlignment="1">
      <alignment horizontal="center" vertical="top" wrapText="1"/>
    </xf>
    <xf numFmtId="0" fontId="2" fillId="33" borderId="54" xfId="0" applyFont="1" applyFill="1" applyBorder="1" applyAlignment="1">
      <alignment horizontal="center" vertical="top" wrapText="1"/>
    </xf>
    <xf numFmtId="3" fontId="2" fillId="33" borderId="1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70" xfId="0" applyFont="1" applyFill="1" applyBorder="1" applyAlignment="1">
      <alignment horizontal="right" vertical="top" wrapText="1"/>
    </xf>
    <xf numFmtId="0" fontId="6" fillId="0" borderId="67" xfId="0" applyFont="1" applyFill="1" applyBorder="1" applyAlignment="1">
      <alignment horizontal="right" vertical="top" wrapText="1"/>
    </xf>
    <xf numFmtId="3" fontId="25" fillId="0" borderId="38" xfId="0" applyNumberFormat="1" applyFont="1" applyFill="1" applyBorder="1" applyAlignment="1">
      <alignment horizontal="right" vertical="top" wrapText="1"/>
    </xf>
    <xf numFmtId="0" fontId="6" fillId="0" borderId="71" xfId="0" applyFont="1" applyFill="1" applyBorder="1" applyAlignment="1">
      <alignment horizontal="right" vertical="top" wrapText="1"/>
    </xf>
    <xf numFmtId="0" fontId="6" fillId="0" borderId="72" xfId="0" applyFont="1" applyFill="1" applyBorder="1" applyAlignment="1">
      <alignment horizontal="right" vertical="top" wrapText="1"/>
    </xf>
    <xf numFmtId="0" fontId="7" fillId="0" borderId="72" xfId="0" applyFont="1" applyFill="1" applyBorder="1" applyAlignment="1">
      <alignment horizontal="right" vertical="top" wrapText="1"/>
    </xf>
    <xf numFmtId="3" fontId="6" fillId="0" borderId="72" xfId="0" applyNumberFormat="1" applyFont="1" applyFill="1" applyBorder="1" applyAlignment="1">
      <alignment horizontal="right" vertical="top" wrapText="1"/>
    </xf>
    <xf numFmtId="0" fontId="38" fillId="0" borderId="0" xfId="0" applyFont="1" applyBorder="1" applyAlignment="1">
      <alignment vertical="top" wrapText="1"/>
    </xf>
    <xf numFmtId="0" fontId="0" fillId="0" borderId="46" xfId="0" applyBorder="1" applyAlignment="1">
      <alignment wrapText="1"/>
    </xf>
    <xf numFmtId="0" fontId="2" fillId="37" borderId="18" xfId="0" applyFont="1" applyFill="1" applyBorder="1" applyAlignment="1">
      <alignment vertical="top" wrapText="1"/>
    </xf>
    <xf numFmtId="0" fontId="2" fillId="37" borderId="33" xfId="0" applyFont="1" applyFill="1" applyBorder="1" applyAlignment="1">
      <alignment vertical="top" wrapText="1"/>
    </xf>
    <xf numFmtId="0" fontId="6" fillId="37" borderId="18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0" xfId="0" applyAlignment="1">
      <alignment readingOrder="1"/>
    </xf>
    <xf numFmtId="3" fontId="0" fillId="0" borderId="0" xfId="0" applyNumberFormat="1" applyAlignment="1">
      <alignment horizontal="right" readingOrder="1"/>
    </xf>
    <xf numFmtId="0" fontId="1" fillId="33" borderId="45" xfId="0" applyFont="1" applyFill="1" applyBorder="1" applyAlignment="1">
      <alignment horizontal="center" vertical="top" readingOrder="1"/>
    </xf>
    <xf numFmtId="0" fontId="1" fillId="33" borderId="74" xfId="0" applyFont="1" applyFill="1" applyBorder="1" applyAlignment="1">
      <alignment horizontal="center" vertical="top" readingOrder="1"/>
    </xf>
    <xf numFmtId="3" fontId="1" fillId="33" borderId="12" xfId="0" applyNumberFormat="1" applyFont="1" applyFill="1" applyBorder="1" applyAlignment="1">
      <alignment horizontal="center" vertical="top" readingOrder="1"/>
    </xf>
    <xf numFmtId="0" fontId="1" fillId="33" borderId="10" xfId="0" applyFont="1" applyFill="1" applyBorder="1" applyAlignment="1">
      <alignment horizontal="center" vertical="top" readingOrder="1"/>
    </xf>
    <xf numFmtId="0" fontId="1" fillId="33" borderId="37" xfId="0" applyFont="1" applyFill="1" applyBorder="1" applyAlignment="1">
      <alignment horizontal="center" vertical="top" readingOrder="1"/>
    </xf>
    <xf numFmtId="3" fontId="1" fillId="33" borderId="13" xfId="0" applyNumberFormat="1" applyFont="1" applyFill="1" applyBorder="1" applyAlignment="1">
      <alignment horizontal="center" vertical="top" readingOrder="1"/>
    </xf>
    <xf numFmtId="0" fontId="1" fillId="33" borderId="54" xfId="0" applyFont="1" applyFill="1" applyBorder="1" applyAlignment="1">
      <alignment horizontal="center" vertical="top" readingOrder="1"/>
    </xf>
    <xf numFmtId="0" fontId="1" fillId="33" borderId="75" xfId="0" applyFont="1" applyFill="1" applyBorder="1" applyAlignment="1">
      <alignment horizontal="center" vertical="top" readingOrder="1"/>
    </xf>
    <xf numFmtId="3" fontId="1" fillId="33" borderId="14" xfId="0" applyNumberFormat="1" applyFont="1" applyFill="1" applyBorder="1" applyAlignment="1">
      <alignment horizontal="center" vertical="top" readingOrder="1"/>
    </xf>
    <xf numFmtId="0" fontId="1" fillId="33" borderId="76" xfId="0" applyFont="1" applyFill="1" applyBorder="1" applyAlignment="1">
      <alignment vertical="top" readingOrder="1"/>
    </xf>
    <xf numFmtId="0" fontId="1" fillId="33" borderId="77" xfId="0" applyFont="1" applyFill="1" applyBorder="1" applyAlignment="1">
      <alignment vertical="top" readingOrder="1"/>
    </xf>
    <xf numFmtId="3" fontId="1" fillId="33" borderId="34" xfId="0" applyNumberFormat="1" applyFont="1" applyFill="1" applyBorder="1" applyAlignment="1">
      <alignment horizontal="right" vertical="top" readingOrder="1"/>
    </xf>
    <xf numFmtId="0" fontId="3" fillId="0" borderId="10" xfId="0" applyFont="1" applyBorder="1" applyAlignment="1">
      <alignment vertical="top" readingOrder="1"/>
    </xf>
    <xf numFmtId="0" fontId="3" fillId="0" borderId="37" xfId="0" applyFont="1" applyBorder="1" applyAlignment="1">
      <alignment vertical="top" readingOrder="1"/>
    </xf>
    <xf numFmtId="3" fontId="5" fillId="0" borderId="13" xfId="0" applyNumberFormat="1" applyFont="1" applyBorder="1" applyAlignment="1">
      <alignment horizontal="right" vertical="top" readingOrder="1"/>
    </xf>
    <xf numFmtId="0" fontId="2" fillId="0" borderId="10" xfId="0" applyFont="1" applyBorder="1" applyAlignment="1">
      <alignment horizontal="right" vertical="top" readingOrder="1"/>
    </xf>
    <xf numFmtId="0" fontId="2" fillId="0" borderId="37" xfId="0" applyFont="1" applyBorder="1" applyAlignment="1">
      <alignment horizontal="right" vertical="top" readingOrder="1"/>
    </xf>
    <xf numFmtId="0" fontId="2" fillId="0" borderId="53" xfId="0" applyFont="1" applyBorder="1" applyAlignment="1">
      <alignment horizontal="right" vertical="top" readingOrder="1"/>
    </xf>
    <xf numFmtId="0" fontId="5" fillId="34" borderId="37" xfId="0" applyFont="1" applyFill="1" applyBorder="1" applyAlignment="1">
      <alignment vertical="top" readingOrder="1"/>
    </xf>
    <xf numFmtId="3" fontId="2" fillId="34" borderId="13" xfId="0" applyNumberFormat="1" applyFont="1" applyFill="1" applyBorder="1" applyAlignment="1">
      <alignment horizontal="right" vertical="top" readingOrder="1"/>
    </xf>
    <xf numFmtId="0" fontId="2" fillId="35" borderId="37" xfId="0" applyFont="1" applyFill="1" applyBorder="1" applyAlignment="1">
      <alignment horizontal="left" vertical="top" readingOrder="1"/>
    </xf>
    <xf numFmtId="3" fontId="2" fillId="35" borderId="13" xfId="0" applyNumberFormat="1" applyFont="1" applyFill="1" applyBorder="1" applyAlignment="1">
      <alignment horizontal="right" vertical="top" readingOrder="1"/>
    </xf>
    <xf numFmtId="0" fontId="2" fillId="0" borderId="66" xfId="0" applyFont="1" applyBorder="1" applyAlignment="1">
      <alignment horizontal="right" vertical="top" readingOrder="1"/>
    </xf>
    <xf numFmtId="0" fontId="2" fillId="35" borderId="66" xfId="0" applyFont="1" applyFill="1" applyBorder="1" applyAlignment="1">
      <alignment horizontal="left" vertical="top" readingOrder="1"/>
    </xf>
    <xf numFmtId="0" fontId="2" fillId="35" borderId="52" xfId="0" applyFont="1" applyFill="1" applyBorder="1" applyAlignment="1">
      <alignment horizontal="left" vertical="top" readingOrder="1"/>
    </xf>
    <xf numFmtId="0" fontId="2" fillId="0" borderId="66" xfId="0" applyFont="1" applyBorder="1" applyAlignment="1">
      <alignment vertical="top" readingOrder="1"/>
    </xf>
    <xf numFmtId="0" fontId="2" fillId="0" borderId="66" xfId="0" applyFont="1" applyBorder="1" applyAlignment="1">
      <alignment horizontal="left" vertical="top" readingOrder="1"/>
    </xf>
    <xf numFmtId="0" fontId="2" fillId="0" borderId="52" xfId="0" applyFont="1" applyBorder="1" applyAlignment="1">
      <alignment horizontal="left" vertical="top" readingOrder="1"/>
    </xf>
    <xf numFmtId="0" fontId="2" fillId="0" borderId="37" xfId="0" applyFont="1" applyBorder="1" applyAlignment="1">
      <alignment horizontal="center" vertical="top" readingOrder="1"/>
    </xf>
    <xf numFmtId="0" fontId="2" fillId="0" borderId="53" xfId="0" applyFont="1" applyBorder="1" applyAlignment="1">
      <alignment horizontal="center" vertical="top" readingOrder="1"/>
    </xf>
    <xf numFmtId="0" fontId="5" fillId="34" borderId="53" xfId="0" applyFont="1" applyFill="1" applyBorder="1" applyAlignment="1">
      <alignment horizontal="left" vertical="top" readingOrder="1"/>
    </xf>
    <xf numFmtId="0" fontId="2" fillId="34" borderId="66" xfId="0" applyFont="1" applyFill="1" applyBorder="1" applyAlignment="1">
      <alignment horizontal="left" vertical="top" readingOrder="1"/>
    </xf>
    <xf numFmtId="0" fontId="2" fillId="34" borderId="52" xfId="0" applyFont="1" applyFill="1" applyBorder="1" applyAlignment="1">
      <alignment horizontal="left" vertical="top" readingOrder="1"/>
    </xf>
    <xf numFmtId="0" fontId="2" fillId="0" borderId="66" xfId="0" applyFont="1" applyBorder="1" applyAlignment="1">
      <alignment horizontal="center" vertical="top" readingOrder="1"/>
    </xf>
    <xf numFmtId="0" fontId="2" fillId="0" borderId="37" xfId="0" applyFont="1" applyBorder="1" applyAlignment="1">
      <alignment horizontal="left" vertical="top" readingOrder="1"/>
    </xf>
    <xf numFmtId="3" fontId="2" fillId="0" borderId="13" xfId="0" applyNumberFormat="1" applyFont="1" applyBorder="1" applyAlignment="1">
      <alignment horizontal="right" vertical="top" readingOrder="1"/>
    </xf>
    <xf numFmtId="0" fontId="2" fillId="0" borderId="52" xfId="0" applyFont="1" applyBorder="1" applyAlignment="1">
      <alignment horizontal="center" vertical="top" readingOrder="1"/>
    </xf>
    <xf numFmtId="0" fontId="2" fillId="35" borderId="53" xfId="0" applyFont="1" applyFill="1" applyBorder="1" applyAlignment="1">
      <alignment vertical="top" readingOrder="1"/>
    </xf>
    <xf numFmtId="0" fontId="2" fillId="35" borderId="66" xfId="0" applyFont="1" applyFill="1" applyBorder="1" applyAlignment="1">
      <alignment vertical="top" readingOrder="1"/>
    </xf>
    <xf numFmtId="0" fontId="2" fillId="0" borderId="53" xfId="0" applyFont="1" applyFill="1" applyBorder="1" applyAlignment="1">
      <alignment horizontal="left" vertical="top" readingOrder="1"/>
    </xf>
    <xf numFmtId="0" fontId="2" fillId="0" borderId="37" xfId="0" applyFont="1" applyFill="1" applyBorder="1" applyAlignment="1">
      <alignment horizontal="left" vertical="top" readingOrder="1"/>
    </xf>
    <xf numFmtId="0" fontId="2" fillId="0" borderId="66" xfId="0" applyFont="1" applyFill="1" applyBorder="1" applyAlignment="1">
      <alignment horizontal="left" vertical="top" readingOrder="1"/>
    </xf>
    <xf numFmtId="0" fontId="2" fillId="0" borderId="52" xfId="0" applyFont="1" applyFill="1" applyBorder="1" applyAlignment="1">
      <alignment horizontal="left" vertical="top" readingOrder="1"/>
    </xf>
    <xf numFmtId="3" fontId="2" fillId="0" borderId="13" xfId="0" applyNumberFormat="1" applyFont="1" applyFill="1" applyBorder="1" applyAlignment="1">
      <alignment horizontal="right" vertical="top" readingOrder="1"/>
    </xf>
    <xf numFmtId="0" fontId="5" fillId="34" borderId="37" xfId="0" applyFont="1" applyFill="1" applyBorder="1" applyAlignment="1">
      <alignment horizontal="left" vertical="top" readingOrder="1"/>
    </xf>
    <xf numFmtId="0" fontId="6" fillId="37" borderId="53" xfId="0" applyFont="1" applyFill="1" applyBorder="1" applyAlignment="1">
      <alignment horizontal="left" vertical="top" readingOrder="1"/>
    </xf>
    <xf numFmtId="0" fontId="6" fillId="37" borderId="66" xfId="0" applyFont="1" applyFill="1" applyBorder="1" applyAlignment="1">
      <alignment horizontal="left" vertical="top" readingOrder="1"/>
    </xf>
    <xf numFmtId="0" fontId="6" fillId="37" borderId="52" xfId="0" applyFont="1" applyFill="1" applyBorder="1" applyAlignment="1">
      <alignment horizontal="left" vertical="top" readingOrder="1"/>
    </xf>
    <xf numFmtId="0" fontId="5" fillId="34" borderId="66" xfId="0" applyFont="1" applyFill="1" applyBorder="1" applyAlignment="1">
      <alignment horizontal="left" vertical="top" readingOrder="1"/>
    </xf>
    <xf numFmtId="0" fontId="5" fillId="34" borderId="52" xfId="0" applyFont="1" applyFill="1" applyBorder="1" applyAlignment="1">
      <alignment horizontal="left" vertical="top" readingOrder="1"/>
    </xf>
    <xf numFmtId="3" fontId="2" fillId="37" borderId="13" xfId="0" applyNumberFormat="1" applyFont="1" applyFill="1" applyBorder="1" applyAlignment="1">
      <alignment horizontal="right" vertical="top" readingOrder="1"/>
    </xf>
    <xf numFmtId="0" fontId="2" fillId="35" borderId="53" xfId="0" applyFont="1" applyFill="1" applyBorder="1" applyAlignment="1">
      <alignment horizontal="left" vertical="top" readingOrder="1"/>
    </xf>
    <xf numFmtId="0" fontId="2" fillId="0" borderId="58" xfId="0" applyFont="1" applyBorder="1" applyAlignment="1">
      <alignment horizontal="right" vertical="top" readingOrder="1"/>
    </xf>
    <xf numFmtId="0" fontId="2" fillId="0" borderId="59" xfId="0" applyFont="1" applyBorder="1" applyAlignment="1">
      <alignment horizontal="right" vertical="top" readingOrder="1"/>
    </xf>
    <xf numFmtId="0" fontId="2" fillId="0" borderId="60" xfId="0" applyFont="1" applyBorder="1" applyAlignment="1">
      <alignment horizontal="right" vertical="top" readingOrder="1"/>
    </xf>
    <xf numFmtId="0" fontId="2" fillId="0" borderId="60" xfId="0" applyFont="1" applyBorder="1" applyAlignment="1">
      <alignment horizontal="left" vertical="top" readingOrder="1"/>
    </xf>
    <xf numFmtId="0" fontId="2" fillId="0" borderId="61" xfId="0" applyFont="1" applyBorder="1" applyAlignment="1">
      <alignment horizontal="left" vertical="top" readingOrder="1"/>
    </xf>
    <xf numFmtId="0" fontId="2" fillId="0" borderId="62" xfId="0" applyFont="1" applyBorder="1" applyAlignment="1">
      <alignment horizontal="left" vertical="top" readingOrder="1"/>
    </xf>
    <xf numFmtId="0" fontId="2" fillId="0" borderId="60" xfId="0" applyFont="1" applyBorder="1" applyAlignment="1">
      <alignment horizontal="right" vertical="top" wrapText="1"/>
    </xf>
    <xf numFmtId="0" fontId="2" fillId="0" borderId="61" xfId="0" applyFont="1" applyBorder="1" applyAlignment="1">
      <alignment horizontal="right" vertical="top" wrapText="1"/>
    </xf>
    <xf numFmtId="0" fontId="2" fillId="0" borderId="62" xfId="0" applyFont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1" fillId="0" borderId="78" xfId="0" applyFont="1" applyFill="1" applyBorder="1" applyAlignment="1">
      <alignment horizontal="center" vertical="center" wrapText="1"/>
    </xf>
    <xf numFmtId="3" fontId="1" fillId="33" borderId="79" xfId="0" applyNumberFormat="1" applyFont="1" applyFill="1" applyBorder="1" applyAlignment="1">
      <alignment horizontal="center" vertical="top" wrapText="1"/>
    </xf>
    <xf numFmtId="0" fontId="0" fillId="0" borderId="53" xfId="0" applyFont="1" applyBorder="1" applyAlignment="1">
      <alignment/>
    </xf>
    <xf numFmtId="3" fontId="35" fillId="0" borderId="53" xfId="0" applyNumberFormat="1" applyFont="1" applyBorder="1" applyAlignment="1">
      <alignment horizontal="right" vertical="top" wrapText="1"/>
    </xf>
    <xf numFmtId="3" fontId="26" fillId="35" borderId="53" xfId="0" applyNumberFormat="1" applyFont="1" applyFill="1" applyBorder="1" applyAlignment="1" applyProtection="1">
      <alignment horizontal="right" vertical="top" wrapText="1"/>
      <protection locked="0"/>
    </xf>
    <xf numFmtId="3" fontId="26" fillId="34" borderId="53" xfId="0" applyNumberFormat="1" applyFont="1" applyFill="1" applyBorder="1" applyAlignment="1" applyProtection="1">
      <alignment horizontal="right" vertical="top" wrapText="1"/>
      <protection locked="0"/>
    </xf>
    <xf numFmtId="3" fontId="26" fillId="34" borderId="53" xfId="0" applyNumberFormat="1" applyFont="1" applyFill="1" applyBorder="1" applyAlignment="1" applyProtection="1">
      <alignment horizontal="right" vertical="top" wrapText="1"/>
      <protection locked="0"/>
    </xf>
    <xf numFmtId="0" fontId="30" fillId="34" borderId="53" xfId="0" applyFont="1" applyFill="1" applyBorder="1" applyAlignment="1">
      <alignment/>
    </xf>
    <xf numFmtId="0" fontId="30" fillId="0" borderId="53" xfId="0" applyFont="1" applyBorder="1" applyAlignment="1">
      <alignment/>
    </xf>
    <xf numFmtId="0" fontId="0" fillId="33" borderId="53" xfId="0" applyFill="1" applyBorder="1" applyAlignment="1">
      <alignment/>
    </xf>
    <xf numFmtId="0" fontId="22" fillId="34" borderId="53" xfId="0" applyFont="1" applyFill="1" applyBorder="1" applyAlignment="1">
      <alignment/>
    </xf>
    <xf numFmtId="0" fontId="0" fillId="37" borderId="37" xfId="0" applyFont="1" applyFill="1" applyBorder="1" applyAlignment="1">
      <alignment/>
    </xf>
    <xf numFmtId="0" fontId="0" fillId="37" borderId="37" xfId="0" applyFont="1" applyFill="1" applyBorder="1" applyAlignment="1">
      <alignment/>
    </xf>
    <xf numFmtId="0" fontId="26" fillId="0" borderId="80" xfId="0" applyFont="1" applyBorder="1" applyAlignment="1">
      <alignment horizontal="right" vertical="top" wrapText="1"/>
    </xf>
    <xf numFmtId="3" fontId="8" fillId="33" borderId="0" xfId="0" applyNumberFormat="1" applyFont="1" applyFill="1" applyBorder="1" applyAlignment="1">
      <alignment horizontal="center" vertical="top" wrapText="1"/>
    </xf>
    <xf numFmtId="3" fontId="26" fillId="38" borderId="59" xfId="0" applyNumberFormat="1" applyFont="1" applyFill="1" applyBorder="1" applyAlignment="1" applyProtection="1">
      <alignment horizontal="right" vertical="top" wrapText="1"/>
      <protection locked="0"/>
    </xf>
    <xf numFmtId="0" fontId="0" fillId="38" borderId="0" xfId="0" applyFont="1" applyFill="1" applyAlignment="1">
      <alignment/>
    </xf>
    <xf numFmtId="3" fontId="26" fillId="38" borderId="37" xfId="0" applyNumberFormat="1" applyFont="1" applyFill="1" applyBorder="1" applyAlignment="1" applyProtection="1">
      <alignment horizontal="right" vertical="top" wrapText="1"/>
      <protection locked="0"/>
    </xf>
    <xf numFmtId="3" fontId="26" fillId="38" borderId="53" xfId="0" applyNumberFormat="1" applyFont="1" applyFill="1" applyBorder="1" applyAlignment="1" applyProtection="1">
      <alignment horizontal="right" vertical="top" wrapText="1"/>
      <protection locked="0"/>
    </xf>
    <xf numFmtId="3" fontId="30" fillId="34" borderId="37" xfId="0" applyNumberFormat="1" applyFont="1" applyFill="1" applyBorder="1" applyAlignment="1">
      <alignment/>
    </xf>
    <xf numFmtId="3" fontId="35" fillId="34" borderId="37" xfId="0" applyNumberFormat="1" applyFont="1" applyFill="1" applyBorder="1" applyAlignment="1">
      <alignment horizontal="right" vertical="top" wrapText="1"/>
    </xf>
    <xf numFmtId="3" fontId="2" fillId="0" borderId="69" xfId="0" applyNumberFormat="1" applyFont="1" applyBorder="1" applyAlignment="1">
      <alignment horizontal="right" vertical="top" wrapText="1"/>
    </xf>
    <xf numFmtId="0" fontId="6" fillId="10" borderId="37" xfId="0" applyFont="1" applyFill="1" applyBorder="1" applyAlignment="1">
      <alignment vertical="top" wrapText="1"/>
    </xf>
    <xf numFmtId="0" fontId="2" fillId="35" borderId="37" xfId="0" applyFont="1" applyFill="1" applyBorder="1" applyAlignment="1">
      <alignment horizontal="center" vertical="top" wrapText="1"/>
    </xf>
    <xf numFmtId="3" fontId="0" fillId="34" borderId="53" xfId="0" applyNumberFormat="1" applyFont="1" applyFill="1" applyBorder="1" applyAlignment="1">
      <alignment/>
    </xf>
    <xf numFmtId="0" fontId="0" fillId="12" borderId="37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12" borderId="10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38" xfId="0" applyBorder="1" applyAlignment="1">
      <alignment/>
    </xf>
    <xf numFmtId="0" fontId="8" fillId="12" borderId="37" xfId="0" applyFont="1" applyFill="1" applyBorder="1" applyAlignment="1">
      <alignment horizontal="center" vertical="center" wrapText="1"/>
    </xf>
    <xf numFmtId="0" fontId="8" fillId="12" borderId="81" xfId="0" applyFont="1" applyFill="1" applyBorder="1" applyAlignment="1">
      <alignment horizontal="center" vertical="top" wrapText="1"/>
    </xf>
    <xf numFmtId="0" fontId="8" fillId="12" borderId="23" xfId="0" applyFont="1" applyFill="1" applyBorder="1" applyAlignment="1">
      <alignment horizontal="center" vertical="top" wrapText="1"/>
    </xf>
    <xf numFmtId="0" fontId="1" fillId="12" borderId="81" xfId="0" applyFont="1" applyFill="1" applyBorder="1" applyAlignment="1">
      <alignment horizontal="center" vertical="top" wrapText="1"/>
    </xf>
    <xf numFmtId="0" fontId="1" fillId="12" borderId="23" xfId="0" applyFont="1" applyFill="1" applyBorder="1" applyAlignment="1">
      <alignment horizontal="center" vertical="top" wrapText="1"/>
    </xf>
    <xf numFmtId="0" fontId="6" fillId="12" borderId="18" xfId="0" applyFont="1" applyFill="1" applyBorder="1" applyAlignment="1">
      <alignment vertical="top" wrapText="1"/>
    </xf>
    <xf numFmtId="0" fontId="1" fillId="12" borderId="82" xfId="0" applyFont="1" applyFill="1" applyBorder="1" applyAlignment="1">
      <alignment vertical="top" wrapText="1"/>
    </xf>
    <xf numFmtId="0" fontId="1" fillId="12" borderId="31" xfId="0" applyFont="1" applyFill="1" applyBorder="1" applyAlignment="1">
      <alignment vertical="top" wrapText="1"/>
    </xf>
    <xf numFmtId="0" fontId="1" fillId="12" borderId="35" xfId="0" applyFont="1" applyFill="1" applyBorder="1" applyAlignment="1">
      <alignment vertical="top" wrapText="1"/>
    </xf>
    <xf numFmtId="0" fontId="12" fillId="12" borderId="37" xfId="0" applyFont="1" applyFill="1" applyBorder="1" applyAlignment="1">
      <alignment vertical="top" wrapText="1"/>
    </xf>
    <xf numFmtId="0" fontId="8" fillId="12" borderId="83" xfId="0" applyFont="1" applyFill="1" applyBorder="1" applyAlignment="1">
      <alignment horizontal="center" vertical="top" wrapText="1"/>
    </xf>
    <xf numFmtId="0" fontId="8" fillId="12" borderId="83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18" fillId="0" borderId="3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7" borderId="37" xfId="0" applyFont="1" applyFill="1" applyBorder="1" applyAlignment="1">
      <alignment horizontal="justify"/>
    </xf>
    <xf numFmtId="0" fontId="8" fillId="0" borderId="84" xfId="0" applyFont="1" applyFill="1" applyBorder="1" applyAlignment="1">
      <alignment horizontal="center" vertical="top" wrapText="1"/>
    </xf>
    <xf numFmtId="0" fontId="6" fillId="39" borderId="37" xfId="0" applyFont="1" applyFill="1" applyBorder="1" applyAlignment="1">
      <alignment horizontal="center" vertical="top" wrapText="1"/>
    </xf>
    <xf numFmtId="0" fontId="6" fillId="39" borderId="37" xfId="0" applyFont="1" applyFill="1" applyBorder="1" applyAlignment="1">
      <alignment horizontal="right" vertical="top" wrapText="1"/>
    </xf>
    <xf numFmtId="3" fontId="2" fillId="40" borderId="37" xfId="0" applyNumberFormat="1" applyFont="1" applyFill="1" applyBorder="1" applyAlignment="1">
      <alignment horizontal="center" vertical="top" wrapText="1"/>
    </xf>
    <xf numFmtId="0" fontId="1" fillId="40" borderId="37" xfId="0" applyFont="1" applyFill="1" applyBorder="1" applyAlignment="1">
      <alignment horizontal="center" vertical="top" wrapText="1"/>
    </xf>
    <xf numFmtId="3" fontId="1" fillId="40" borderId="37" xfId="0" applyNumberFormat="1" applyFont="1" applyFill="1" applyBorder="1" applyAlignment="1">
      <alignment horizontal="center" vertical="top" wrapText="1"/>
    </xf>
    <xf numFmtId="0" fontId="20" fillId="40" borderId="85" xfId="0" applyFont="1" applyFill="1" applyBorder="1" applyAlignment="1">
      <alignment horizontal="center" vertical="top" wrapText="1"/>
    </xf>
    <xf numFmtId="0" fontId="20" fillId="40" borderId="86" xfId="0" applyFont="1" applyFill="1" applyBorder="1" applyAlignment="1">
      <alignment vertical="top" wrapText="1"/>
    </xf>
    <xf numFmtId="0" fontId="20" fillId="40" borderId="19" xfId="0" applyFont="1" applyFill="1" applyBorder="1" applyAlignment="1">
      <alignment vertical="top" wrapText="1"/>
    </xf>
    <xf numFmtId="0" fontId="20" fillId="40" borderId="20" xfId="0" applyFont="1" applyFill="1" applyBorder="1" applyAlignment="1">
      <alignment vertical="top" wrapText="1"/>
    </xf>
    <xf numFmtId="0" fontId="30" fillId="40" borderId="46" xfId="0" applyFont="1" applyFill="1" applyBorder="1" applyAlignment="1">
      <alignment/>
    </xf>
    <xf numFmtId="0" fontId="30" fillId="40" borderId="35" xfId="0" applyFont="1" applyFill="1" applyBorder="1" applyAlignment="1">
      <alignment/>
    </xf>
    <xf numFmtId="0" fontId="0" fillId="40" borderId="35" xfId="0" applyFill="1" applyBorder="1" applyAlignment="1">
      <alignment/>
    </xf>
    <xf numFmtId="0" fontId="0" fillId="40" borderId="37" xfId="0" applyFill="1" applyBorder="1" applyAlignment="1">
      <alignment/>
    </xf>
    <xf numFmtId="0" fontId="30" fillId="40" borderId="37" xfId="0" applyFont="1" applyFill="1" applyBorder="1" applyAlignment="1">
      <alignment/>
    </xf>
    <xf numFmtId="3" fontId="1" fillId="0" borderId="20" xfId="0" applyNumberFormat="1" applyFont="1" applyFill="1" applyBorder="1" applyAlignment="1">
      <alignment horizontal="right" vertical="top" wrapText="1"/>
    </xf>
    <xf numFmtId="3" fontId="1" fillId="0" borderId="50" xfId="0" applyNumberFormat="1" applyFont="1" applyFill="1" applyBorder="1" applyAlignment="1">
      <alignment horizontal="right" vertical="top" wrapText="1"/>
    </xf>
    <xf numFmtId="0" fontId="2" fillId="0" borderId="37" xfId="0" applyFont="1" applyBorder="1" applyAlignment="1">
      <alignment horizontal="right" vertical="top" wrapText="1"/>
    </xf>
    <xf numFmtId="0" fontId="2" fillId="0" borderId="37" xfId="0" applyFont="1" applyBorder="1" applyAlignment="1">
      <alignment horizontal="center"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0" fillId="0" borderId="37" xfId="0" applyFont="1" applyBorder="1" applyAlignment="1">
      <alignment vertical="top" wrapText="1"/>
    </xf>
    <xf numFmtId="0" fontId="24" fillId="0" borderId="37" xfId="0" applyFont="1" applyBorder="1" applyAlignment="1">
      <alignment horizontal="right" vertical="top" wrapText="1"/>
    </xf>
    <xf numFmtId="0" fontId="20" fillId="0" borderId="37" xfId="0" applyFont="1" applyBorder="1" applyAlignment="1">
      <alignment horizontal="right" vertical="top" wrapText="1"/>
    </xf>
    <xf numFmtId="0" fontId="20" fillId="0" borderId="37" xfId="0" applyFont="1" applyBorder="1" applyAlignment="1">
      <alignment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7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3" fontId="1" fillId="0" borderId="87" xfId="0" applyNumberFormat="1" applyFont="1" applyBorder="1" applyAlignment="1">
      <alignment horizontal="right" vertical="top" wrapText="1"/>
    </xf>
    <xf numFmtId="0" fontId="38" fillId="12" borderId="37" xfId="0" applyFont="1" applyFill="1" applyBorder="1" applyAlignment="1">
      <alignment vertical="top" wrapText="1"/>
    </xf>
    <xf numFmtId="0" fontId="0" fillId="41" borderId="46" xfId="0" applyFont="1" applyFill="1" applyBorder="1" applyAlignment="1">
      <alignment/>
    </xf>
    <xf numFmtId="0" fontId="0" fillId="41" borderId="35" xfId="0" applyFill="1" applyBorder="1" applyAlignment="1">
      <alignment/>
    </xf>
    <xf numFmtId="3" fontId="25" fillId="0" borderId="38" xfId="0" applyNumberFormat="1" applyFont="1" applyFill="1" applyBorder="1" applyAlignment="1">
      <alignment horizontal="right" vertical="top" wrapText="1"/>
    </xf>
    <xf numFmtId="0" fontId="8" fillId="0" borderId="37" xfId="0" applyFont="1" applyFill="1" applyBorder="1" applyAlignment="1">
      <alignment horizontal="right" vertical="top" wrapText="1"/>
    </xf>
    <xf numFmtId="3" fontId="8" fillId="0" borderId="37" xfId="0" applyNumberFormat="1" applyFont="1" applyFill="1" applyBorder="1" applyAlignment="1">
      <alignment horizontal="right" vertical="top" wrapText="1"/>
    </xf>
    <xf numFmtId="0" fontId="25" fillId="0" borderId="37" xfId="0" applyFont="1" applyFill="1" applyBorder="1" applyAlignment="1">
      <alignment horizontal="right" vertical="top" wrapText="1"/>
    </xf>
    <xf numFmtId="0" fontId="6" fillId="0" borderId="37" xfId="0" applyFont="1" applyFill="1" applyBorder="1" applyAlignment="1">
      <alignment vertical="top" wrapText="1"/>
    </xf>
    <xf numFmtId="0" fontId="0" fillId="0" borderId="0" xfId="0" applyAlignment="1">
      <alignment wrapText="1"/>
    </xf>
    <xf numFmtId="3" fontId="2" fillId="0" borderId="47" xfId="0" applyNumberFormat="1" applyFont="1" applyBorder="1" applyAlignment="1">
      <alignment horizontal="right" vertical="top" readingOrder="1"/>
    </xf>
    <xf numFmtId="3" fontId="1" fillId="0" borderId="15" xfId="0" applyNumberFormat="1" applyFont="1" applyBorder="1" applyAlignment="1">
      <alignment horizontal="right" vertical="top" readingOrder="1"/>
    </xf>
    <xf numFmtId="0" fontId="0" fillId="0" borderId="88" xfId="0" applyBorder="1" applyAlignment="1">
      <alignment readingOrder="1"/>
    </xf>
    <xf numFmtId="0" fontId="2" fillId="0" borderId="58" xfId="0" applyFont="1" applyBorder="1" applyAlignment="1">
      <alignment horizontal="right" vertical="top" wrapText="1"/>
    </xf>
    <xf numFmtId="0" fontId="16" fillId="12" borderId="37" xfId="0" applyFont="1" applyFill="1" applyBorder="1" applyAlignment="1">
      <alignment horizontal="left" vertical="center" wrapText="1"/>
    </xf>
    <xf numFmtId="0" fontId="8" fillId="12" borderId="37" xfId="0" applyFont="1" applyFill="1" applyBorder="1" applyAlignment="1">
      <alignment vertical="center" wrapText="1"/>
    </xf>
    <xf numFmtId="0" fontId="11" fillId="0" borderId="52" xfId="0" applyFont="1" applyBorder="1" applyAlignment="1">
      <alignment horizontal="left"/>
    </xf>
    <xf numFmtId="3" fontId="26" fillId="37" borderId="89" xfId="0" applyNumberFormat="1" applyFont="1" applyFill="1" applyBorder="1" applyAlignment="1" applyProtection="1">
      <alignment horizontal="right" vertical="top" wrapText="1"/>
      <protection locked="0"/>
    </xf>
    <xf numFmtId="0" fontId="0" fillId="37" borderId="0" xfId="0" applyFont="1" applyFill="1" applyAlignment="1">
      <alignment/>
    </xf>
    <xf numFmtId="3" fontId="26" fillId="37" borderId="77" xfId="0" applyNumberFormat="1" applyFont="1" applyFill="1" applyBorder="1" applyAlignment="1" applyProtection="1">
      <alignment horizontal="right" vertical="top" wrapText="1"/>
      <protection locked="0"/>
    </xf>
    <xf numFmtId="3" fontId="26" fillId="37" borderId="90" xfId="0" applyNumberFormat="1" applyFont="1" applyFill="1" applyBorder="1" applyAlignment="1" applyProtection="1">
      <alignment horizontal="right" vertical="top" wrapText="1"/>
      <protection locked="0"/>
    </xf>
    <xf numFmtId="0" fontId="0" fillId="0" borderId="66" xfId="0" applyFont="1" applyBorder="1" applyAlignment="1">
      <alignment/>
    </xf>
    <xf numFmtId="0" fontId="32" fillId="37" borderId="0" xfId="0" applyFont="1" applyFill="1" applyAlignment="1">
      <alignment/>
    </xf>
    <xf numFmtId="0" fontId="32" fillId="37" borderId="37" xfId="0" applyFont="1" applyFill="1" applyBorder="1" applyAlignment="1">
      <alignment/>
    </xf>
    <xf numFmtId="0" fontId="32" fillId="37" borderId="53" xfId="0" applyFont="1" applyFill="1" applyBorder="1" applyAlignment="1">
      <alignment/>
    </xf>
    <xf numFmtId="0" fontId="0" fillId="38" borderId="37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53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53" xfId="0" applyFont="1" applyBorder="1" applyAlignment="1">
      <alignment/>
    </xf>
    <xf numFmtId="0" fontId="0" fillId="35" borderId="53" xfId="0" applyFont="1" applyFill="1" applyBorder="1" applyAlignment="1">
      <alignment/>
    </xf>
    <xf numFmtId="0" fontId="0" fillId="38" borderId="37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53" xfId="0" applyFont="1" applyFill="1" applyBorder="1" applyAlignment="1">
      <alignment/>
    </xf>
    <xf numFmtId="0" fontId="0" fillId="0" borderId="66" xfId="0" applyFont="1" applyBorder="1" applyAlignment="1">
      <alignment/>
    </xf>
    <xf numFmtId="0" fontId="11" fillId="37" borderId="52" xfId="0" applyFont="1" applyFill="1" applyBorder="1" applyAlignment="1">
      <alignment horizontal="left"/>
    </xf>
    <xf numFmtId="0" fontId="0" fillId="37" borderId="0" xfId="0" applyFont="1" applyFill="1" applyAlignment="1">
      <alignment/>
    </xf>
    <xf numFmtId="0" fontId="0" fillId="37" borderId="53" xfId="0" applyFont="1" applyFill="1" applyBorder="1" applyAlignment="1">
      <alignment/>
    </xf>
    <xf numFmtId="0" fontId="2" fillId="0" borderId="37" xfId="0" applyFont="1" applyBorder="1" applyAlignment="1">
      <alignment horizontal="center" vertical="top" wrapText="1"/>
    </xf>
    <xf numFmtId="3" fontId="2" fillId="38" borderId="13" xfId="0" applyNumberFormat="1" applyFont="1" applyFill="1" applyBorder="1" applyAlignment="1">
      <alignment horizontal="right" vertical="top" readingOrder="1"/>
    </xf>
    <xf numFmtId="0" fontId="6" fillId="39" borderId="37" xfId="0" applyFont="1" applyFill="1" applyBorder="1" applyAlignment="1">
      <alignment horizontal="justify" vertical="top" wrapText="1"/>
    </xf>
    <xf numFmtId="0" fontId="19" fillId="0" borderId="0" xfId="0" applyFont="1" applyAlignment="1">
      <alignment horizontal="center"/>
    </xf>
    <xf numFmtId="3" fontId="8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0" fillId="0" borderId="37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1" fontId="21" fillId="0" borderId="37" xfId="0" applyNumberFormat="1" applyFont="1" applyBorder="1" applyAlignment="1">
      <alignment/>
    </xf>
    <xf numFmtId="3" fontId="6" fillId="0" borderId="37" xfId="0" applyNumberFormat="1" applyFont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center" vertical="top" wrapText="1"/>
    </xf>
    <xf numFmtId="0" fontId="21" fillId="0" borderId="37" xfId="0" applyFont="1" applyBorder="1" applyAlignment="1">
      <alignment/>
    </xf>
    <xf numFmtId="0" fontId="21" fillId="0" borderId="37" xfId="0" applyFont="1" applyBorder="1" applyAlignment="1">
      <alignment/>
    </xf>
    <xf numFmtId="1" fontId="21" fillId="0" borderId="37" xfId="0" applyNumberFormat="1" applyFont="1" applyBorder="1" applyAlignment="1">
      <alignment/>
    </xf>
    <xf numFmtId="3" fontId="8" fillId="12" borderId="3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Border="1" applyAlignment="1">
      <alignment/>
    </xf>
    <xf numFmtId="0" fontId="8" fillId="12" borderId="37" xfId="0" applyFont="1" applyFill="1" applyBorder="1" applyAlignment="1">
      <alignment horizontal="center" vertical="top" wrapText="1"/>
    </xf>
    <xf numFmtId="0" fontId="22" fillId="12" borderId="37" xfId="0" applyFont="1" applyFill="1" applyBorder="1" applyAlignment="1">
      <alignment horizontal="center"/>
    </xf>
    <xf numFmtId="0" fontId="1" fillId="0" borderId="37" xfId="0" applyFont="1" applyBorder="1" applyAlignment="1">
      <alignment horizontal="right" vertical="top" wrapText="1"/>
    </xf>
    <xf numFmtId="0" fontId="8" fillId="0" borderId="91" xfId="0" applyFont="1" applyFill="1" applyBorder="1" applyAlignment="1">
      <alignment horizontal="center" vertical="top" wrapText="1"/>
    </xf>
    <xf numFmtId="3" fontId="40" fillId="33" borderId="0" xfId="0" applyNumberFormat="1" applyFont="1" applyFill="1" applyBorder="1" applyAlignment="1">
      <alignment horizontal="center" vertical="top" wrapText="1"/>
    </xf>
    <xf numFmtId="3" fontId="8" fillId="33" borderId="37" xfId="0" applyNumberFormat="1" applyFont="1" applyFill="1" applyBorder="1" applyAlignment="1">
      <alignment horizontal="center" vertical="top" wrapText="1"/>
    </xf>
    <xf numFmtId="3" fontId="1" fillId="33" borderId="37" xfId="0" applyNumberFormat="1" applyFont="1" applyFill="1" applyBorder="1" applyAlignment="1">
      <alignment horizontal="center" vertical="top" wrapText="1"/>
    </xf>
    <xf numFmtId="3" fontId="8" fillId="10" borderId="37" xfId="0" applyNumberFormat="1" applyFont="1" applyFill="1" applyBorder="1" applyAlignment="1">
      <alignment horizontal="center" vertical="top" wrapText="1"/>
    </xf>
    <xf numFmtId="3" fontId="1" fillId="10" borderId="37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0" fontId="4" fillId="0" borderId="37" xfId="0" applyFont="1" applyBorder="1" applyAlignment="1">
      <alignment/>
    </xf>
    <xf numFmtId="0" fontId="11" fillId="37" borderId="52" xfId="0" applyFont="1" applyFill="1" applyBorder="1" applyAlignment="1">
      <alignment horizontal="left"/>
    </xf>
    <xf numFmtId="0" fontId="11" fillId="37" borderId="52" xfId="0" applyFont="1" applyFill="1" applyBorder="1" applyAlignment="1">
      <alignment horizontal="left"/>
    </xf>
    <xf numFmtId="0" fontId="26" fillId="42" borderId="66" xfId="0" applyFont="1" applyFill="1" applyBorder="1" applyAlignment="1">
      <alignment vertical="top" wrapText="1"/>
    </xf>
    <xf numFmtId="0" fontId="26" fillId="42" borderId="62" xfId="0" applyFont="1" applyFill="1" applyBorder="1" applyAlignment="1">
      <alignment horizontal="left" vertical="top" wrapText="1"/>
    </xf>
    <xf numFmtId="3" fontId="26" fillId="42" borderId="59" xfId="0" applyNumberFormat="1" applyFont="1" applyFill="1" applyBorder="1" applyAlignment="1">
      <alignment horizontal="right" vertical="top" wrapText="1"/>
    </xf>
    <xf numFmtId="3" fontId="26" fillId="42" borderId="60" xfId="0" applyNumberFormat="1" applyFont="1" applyFill="1" applyBorder="1" applyAlignment="1">
      <alignment horizontal="right" vertical="top" wrapText="1"/>
    </xf>
    <xf numFmtId="3" fontId="26" fillId="42" borderId="37" xfId="0" applyNumberFormat="1" applyFont="1" applyFill="1" applyBorder="1" applyAlignment="1">
      <alignment horizontal="right" vertical="top" wrapText="1"/>
    </xf>
    <xf numFmtId="3" fontId="26" fillId="42" borderId="53" xfId="0" applyNumberFormat="1" applyFont="1" applyFill="1" applyBorder="1" applyAlignment="1">
      <alignment horizontal="right" vertical="top" wrapText="1"/>
    </xf>
    <xf numFmtId="0" fontId="21" fillId="34" borderId="37" xfId="0" applyFont="1" applyFill="1" applyBorder="1" applyAlignment="1">
      <alignment/>
    </xf>
    <xf numFmtId="0" fontId="0" fillId="0" borderId="35" xfId="0" applyBorder="1" applyAlignment="1">
      <alignment wrapText="1"/>
    </xf>
    <xf numFmtId="3" fontId="11" fillId="35" borderId="59" xfId="0" applyNumberFormat="1" applyFont="1" applyFill="1" applyBorder="1" applyAlignment="1" applyProtection="1">
      <alignment horizontal="right" vertical="top" wrapText="1"/>
      <protection locked="0"/>
    </xf>
    <xf numFmtId="3" fontId="26" fillId="0" borderId="59" xfId="0" applyNumberFormat="1" applyFont="1" applyFill="1" applyBorder="1" applyAlignment="1" applyProtection="1">
      <alignment horizontal="right" vertical="top" wrapText="1"/>
      <protection locked="0"/>
    </xf>
    <xf numFmtId="3" fontId="26" fillId="0" borderId="59" xfId="0" applyNumberFormat="1" applyFont="1" applyFill="1" applyBorder="1" applyAlignment="1" applyProtection="1">
      <alignment horizontal="right" vertical="top" wrapText="1"/>
      <protection locked="0"/>
    </xf>
    <xf numFmtId="3" fontId="26" fillId="0" borderId="60" xfId="0" applyNumberFormat="1" applyFont="1" applyFill="1" applyBorder="1" applyAlignment="1" applyProtection="1">
      <alignment horizontal="right" vertical="top" wrapText="1"/>
      <protection locked="0"/>
    </xf>
    <xf numFmtId="3" fontId="26" fillId="0" borderId="37" xfId="0" applyNumberFormat="1" applyFont="1" applyFill="1" applyBorder="1" applyAlignment="1">
      <alignment vertical="top" wrapText="1"/>
    </xf>
    <xf numFmtId="3" fontId="26" fillId="0" borderId="53" xfId="0" applyNumberFormat="1" applyFont="1" applyFill="1" applyBorder="1" applyAlignment="1" applyProtection="1">
      <alignment horizontal="right" vertical="top" wrapText="1"/>
      <protection locked="0"/>
    </xf>
    <xf numFmtId="3" fontId="26" fillId="0" borderId="37" xfId="0" applyNumberFormat="1" applyFont="1" applyFill="1" applyBorder="1" applyAlignment="1" applyProtection="1">
      <alignment horizontal="right" vertical="top" wrapText="1"/>
      <protection locked="0"/>
    </xf>
    <xf numFmtId="0" fontId="11" fillId="16" borderId="66" xfId="0" applyFont="1" applyFill="1" applyBorder="1" applyAlignment="1">
      <alignment horizontal="center" wrapText="1"/>
    </xf>
    <xf numFmtId="0" fontId="11" fillId="16" borderId="52" xfId="0" applyFont="1" applyFill="1" applyBorder="1" applyAlignment="1">
      <alignment horizontal="center" wrapText="1"/>
    </xf>
    <xf numFmtId="0" fontId="11" fillId="0" borderId="60" xfId="0" applyFont="1" applyFill="1" applyBorder="1" applyAlignment="1">
      <alignment horizontal="center" wrapText="1"/>
    </xf>
    <xf numFmtId="0" fontId="11" fillId="0" borderId="61" xfId="0" applyFont="1" applyFill="1" applyBorder="1" applyAlignment="1">
      <alignment horizontal="center" wrapText="1"/>
    </xf>
    <xf numFmtId="3" fontId="11" fillId="0" borderId="59" xfId="0" applyNumberFormat="1" applyFont="1" applyFill="1" applyBorder="1" applyAlignment="1" applyProtection="1">
      <alignment horizontal="right" vertical="top" wrapText="1"/>
      <protection locked="0"/>
    </xf>
    <xf numFmtId="3" fontId="26" fillId="0" borderId="53" xfId="0" applyNumberFormat="1" applyFont="1" applyFill="1" applyBorder="1" applyAlignment="1" applyProtection="1">
      <alignment horizontal="right" vertical="top" wrapText="1"/>
      <protection locked="0"/>
    </xf>
    <xf numFmtId="3" fontId="26" fillId="0" borderId="37" xfId="0" applyNumberFormat="1" applyFont="1" applyFill="1" applyBorder="1" applyAlignment="1" applyProtection="1">
      <alignment horizontal="right" vertical="top" wrapText="1"/>
      <protection locked="0"/>
    </xf>
    <xf numFmtId="3" fontId="11" fillId="38" borderId="59" xfId="0" applyNumberFormat="1" applyFont="1" applyFill="1" applyBorder="1" applyAlignment="1" applyProtection="1">
      <alignment horizontal="right" vertical="top" wrapText="1"/>
      <protection locked="0"/>
    </xf>
    <xf numFmtId="3" fontId="26" fillId="38" borderId="60" xfId="0" applyNumberFormat="1" applyFont="1" applyFill="1" applyBorder="1" applyAlignment="1" applyProtection="1">
      <alignment horizontal="right" vertical="top" wrapText="1"/>
      <protection locked="0"/>
    </xf>
    <xf numFmtId="3" fontId="26" fillId="38" borderId="37" xfId="0" applyNumberFormat="1" applyFont="1" applyFill="1" applyBorder="1" applyAlignment="1">
      <alignment vertical="top" wrapText="1"/>
    </xf>
    <xf numFmtId="0" fontId="11" fillId="16" borderId="66" xfId="0" applyFont="1" applyFill="1" applyBorder="1" applyAlignment="1">
      <alignment horizontal="center"/>
    </xf>
    <xf numFmtId="0" fontId="11" fillId="16" borderId="52" xfId="0" applyFont="1" applyFill="1" applyBorder="1" applyAlignment="1">
      <alignment horizontal="center"/>
    </xf>
    <xf numFmtId="0" fontId="11" fillId="16" borderId="53" xfId="0" applyFont="1" applyFill="1" applyBorder="1" applyAlignment="1">
      <alignment horizontal="center" wrapText="1"/>
    </xf>
    <xf numFmtId="0" fontId="11" fillId="0" borderId="53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11" fillId="0" borderId="37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11" fillId="37" borderId="37" xfId="0" applyFont="1" applyFill="1" applyBorder="1" applyAlignment="1">
      <alignment horizontal="center" wrapText="1"/>
    </xf>
    <xf numFmtId="0" fontId="11" fillId="37" borderId="53" xfId="0" applyFont="1" applyFill="1" applyBorder="1" applyAlignment="1">
      <alignment horizontal="center" wrapText="1"/>
    </xf>
    <xf numFmtId="0" fontId="0" fillId="0" borderId="37" xfId="56" applyBorder="1">
      <alignment/>
      <protection/>
    </xf>
    <xf numFmtId="0" fontId="0" fillId="0" borderId="10" xfId="56" applyBorder="1">
      <alignment/>
      <protection/>
    </xf>
    <xf numFmtId="0" fontId="0" fillId="0" borderId="13" xfId="56" applyBorder="1">
      <alignment/>
      <protection/>
    </xf>
    <xf numFmtId="0" fontId="0" fillId="0" borderId="92" xfId="56" applyBorder="1">
      <alignment/>
      <protection/>
    </xf>
    <xf numFmtId="0" fontId="0" fillId="0" borderId="66" xfId="56" applyBorder="1">
      <alignment/>
      <protection/>
    </xf>
    <xf numFmtId="0" fontId="0" fillId="0" borderId="52" xfId="56" applyBorder="1">
      <alignment/>
      <protection/>
    </xf>
    <xf numFmtId="0" fontId="0" fillId="0" borderId="37" xfId="0" applyFont="1" applyFill="1" applyBorder="1" applyAlignment="1">
      <alignment/>
    </xf>
    <xf numFmtId="0" fontId="26" fillId="34" borderId="53" xfId="0" applyFont="1" applyFill="1" applyBorder="1" applyAlignment="1">
      <alignment vertical="top" wrapText="1"/>
    </xf>
    <xf numFmtId="0" fontId="26" fillId="0" borderId="53" xfId="0" applyFont="1" applyBorder="1" applyAlignment="1">
      <alignment horizontal="right" vertical="top" wrapText="1"/>
    </xf>
    <xf numFmtId="0" fontId="26" fillId="0" borderId="66" xfId="0" applyFont="1" applyBorder="1" applyAlignment="1">
      <alignment horizontal="right" vertical="top" wrapText="1"/>
    </xf>
    <xf numFmtId="0" fontId="26" fillId="0" borderId="52" xfId="0" applyFont="1" applyBorder="1" applyAlignment="1">
      <alignment horizontal="right" vertical="top" wrapText="1"/>
    </xf>
    <xf numFmtId="0" fontId="26" fillId="42" borderId="66" xfId="0" applyFont="1" applyFill="1" applyBorder="1" applyAlignment="1">
      <alignment vertical="top" wrapText="1"/>
    </xf>
    <xf numFmtId="0" fontId="35" fillId="0" borderId="80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3" fontId="35" fillId="0" borderId="93" xfId="0" applyNumberFormat="1" applyFont="1" applyBorder="1" applyAlignment="1">
      <alignment horizontal="right" vertical="top" wrapText="1"/>
    </xf>
    <xf numFmtId="3" fontId="82" fillId="34" borderId="53" xfId="0" applyNumberFormat="1" applyFont="1" applyFill="1" applyBorder="1" applyAlignment="1">
      <alignment horizontal="right" vertical="top" wrapText="1"/>
    </xf>
    <xf numFmtId="0" fontId="83" fillId="34" borderId="53" xfId="0" applyFont="1" applyFill="1" applyBorder="1" applyAlignment="1">
      <alignment/>
    </xf>
    <xf numFmtId="0" fontId="84" fillId="34" borderId="53" xfId="0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 vertical="top" wrapText="1"/>
    </xf>
    <xf numFmtId="0" fontId="35" fillId="0" borderId="94" xfId="0" applyFont="1" applyBorder="1" applyAlignment="1">
      <alignment vertical="top" wrapText="1"/>
    </xf>
    <xf numFmtId="3" fontId="35" fillId="0" borderId="59" xfId="0" applyNumberFormat="1" applyFont="1" applyBorder="1" applyAlignment="1">
      <alignment horizontal="right" vertical="top" wrapText="1"/>
    </xf>
    <xf numFmtId="0" fontId="35" fillId="0" borderId="95" xfId="0" applyFont="1" applyBorder="1" applyAlignment="1">
      <alignment vertical="top" wrapText="1"/>
    </xf>
    <xf numFmtId="0" fontId="27" fillId="0" borderId="0" xfId="0" applyFont="1" applyAlignment="1">
      <alignment/>
    </xf>
    <xf numFmtId="0" fontId="0" fillId="0" borderId="35" xfId="0" applyBorder="1" applyAlignment="1">
      <alignment horizontal="left"/>
    </xf>
    <xf numFmtId="0" fontId="18" fillId="0" borderId="0" xfId="0" applyFont="1" applyFill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21" fillId="0" borderId="37" xfId="0" applyFont="1" applyFill="1" applyBorder="1" applyAlignment="1" applyProtection="1">
      <alignment/>
      <protection locked="0"/>
    </xf>
    <xf numFmtId="0" fontId="22" fillId="0" borderId="37" xfId="0" applyFont="1" applyFill="1" applyBorder="1" applyAlignment="1" applyProtection="1">
      <alignment/>
      <protection locked="0"/>
    </xf>
    <xf numFmtId="0" fontId="21" fillId="0" borderId="37" xfId="0" applyFont="1" applyFill="1" applyBorder="1" applyAlignment="1">
      <alignment/>
    </xf>
    <xf numFmtId="0" fontId="8" fillId="38" borderId="37" xfId="0" applyFont="1" applyFill="1" applyBorder="1" applyAlignment="1">
      <alignment horizontal="justify"/>
    </xf>
    <xf numFmtId="0" fontId="22" fillId="38" borderId="37" xfId="0" applyFont="1" applyFill="1" applyBorder="1" applyAlignment="1">
      <alignment/>
    </xf>
    <xf numFmtId="0" fontId="22" fillId="38" borderId="37" xfId="0" applyFont="1" applyFill="1" applyBorder="1" applyAlignment="1">
      <alignment/>
    </xf>
    <xf numFmtId="0" fontId="27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3" fontId="8" fillId="12" borderId="84" xfId="0" applyNumberFormat="1" applyFont="1" applyFill="1" applyBorder="1" applyAlignment="1">
      <alignment horizontal="center" vertical="top" wrapText="1"/>
    </xf>
    <xf numFmtId="3" fontId="6" fillId="16" borderId="11" xfId="0" applyNumberFormat="1" applyFont="1" applyFill="1" applyBorder="1" applyAlignment="1">
      <alignment horizontal="center" vertical="top" wrapText="1"/>
    </xf>
    <xf numFmtId="0" fontId="6" fillId="16" borderId="18" xfId="0" applyFont="1" applyFill="1" applyBorder="1" applyAlignment="1">
      <alignment vertical="top" wrapText="1"/>
    </xf>
    <xf numFmtId="0" fontId="8" fillId="12" borderId="18" xfId="0" applyFont="1" applyFill="1" applyBorder="1" applyAlignment="1">
      <alignment vertical="top" wrapText="1"/>
    </xf>
    <xf numFmtId="0" fontId="6" fillId="16" borderId="11" xfId="0" applyFont="1" applyFill="1" applyBorder="1" applyAlignment="1">
      <alignment horizontal="center" vertical="top" wrapText="1"/>
    </xf>
    <xf numFmtId="0" fontId="8" fillId="18" borderId="18" xfId="0" applyFont="1" applyFill="1" applyBorder="1" applyAlignment="1">
      <alignment vertical="top" wrapText="1"/>
    </xf>
    <xf numFmtId="0" fontId="8" fillId="12" borderId="11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vertical="top" wrapText="1"/>
    </xf>
    <xf numFmtId="0" fontId="8" fillId="18" borderId="11" xfId="0" applyFont="1" applyFill="1" applyBorder="1" applyAlignment="1">
      <alignment horizontal="center" vertical="top" wrapText="1"/>
    </xf>
    <xf numFmtId="0" fontId="85" fillId="18" borderId="83" xfId="0" applyFont="1" applyFill="1" applyBorder="1" applyAlignment="1">
      <alignment/>
    </xf>
    <xf numFmtId="3" fontId="30" fillId="18" borderId="46" xfId="0" applyNumberFormat="1" applyFont="1" applyFill="1" applyBorder="1" applyAlignment="1">
      <alignment/>
    </xf>
    <xf numFmtId="0" fontId="25" fillId="43" borderId="40" xfId="0" applyFont="1" applyFill="1" applyBorder="1" applyAlignment="1">
      <alignment horizontal="center"/>
    </xf>
    <xf numFmtId="0" fontId="25" fillId="43" borderId="33" xfId="0" applyFont="1" applyFill="1" applyBorder="1" applyAlignment="1">
      <alignment horizontal="center"/>
    </xf>
    <xf numFmtId="0" fontId="23" fillId="43" borderId="33" xfId="0" applyFont="1" applyFill="1" applyBorder="1" applyAlignment="1">
      <alignment horizontal="center" vertical="top" wrapText="1"/>
    </xf>
    <xf numFmtId="0" fontId="23" fillId="43" borderId="40" xfId="0" applyFont="1" applyFill="1" applyBorder="1" applyAlignment="1">
      <alignment horizontal="center" vertical="top" wrapText="1"/>
    </xf>
    <xf numFmtId="0" fontId="1" fillId="43" borderId="96" xfId="0" applyFont="1" applyFill="1" applyBorder="1" applyAlignment="1">
      <alignment horizontal="center" vertical="top" wrapText="1"/>
    </xf>
    <xf numFmtId="0" fontId="1" fillId="43" borderId="48" xfId="0" applyFont="1" applyFill="1" applyBorder="1" applyAlignment="1">
      <alignment horizontal="right" vertical="top" wrapText="1"/>
    </xf>
    <xf numFmtId="0" fontId="39" fillId="0" borderId="0" xfId="0" applyFont="1" applyAlignment="1">
      <alignment horizontal="center" wrapText="1"/>
    </xf>
    <xf numFmtId="0" fontId="39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30" fillId="0" borderId="48" xfId="0" applyFont="1" applyBorder="1" applyAlignment="1">
      <alignment/>
    </xf>
    <xf numFmtId="0" fontId="7" fillId="0" borderId="97" xfId="0" applyFont="1" applyFill="1" applyBorder="1" applyAlignment="1">
      <alignment horizontal="right" vertical="top" wrapText="1"/>
    </xf>
    <xf numFmtId="0" fontId="0" fillId="0" borderId="18" xfId="0" applyBorder="1" applyAlignment="1">
      <alignment/>
    </xf>
    <xf numFmtId="0" fontId="0" fillId="0" borderId="0" xfId="56" applyAlignment="1">
      <alignment horizontal="right"/>
      <protection/>
    </xf>
    <xf numFmtId="0" fontId="0" fillId="0" borderId="0" xfId="56" applyFont="1" applyAlignment="1">
      <alignment horizontal="right"/>
      <protection/>
    </xf>
    <xf numFmtId="0" fontId="1" fillId="0" borderId="98" xfId="0" applyFont="1" applyBorder="1" applyAlignment="1">
      <alignment horizontal="left" vertical="top" readingOrder="1"/>
    </xf>
    <xf numFmtId="0" fontId="1" fillId="0" borderId="99" xfId="0" applyFont="1" applyBorder="1" applyAlignment="1">
      <alignment horizontal="left" vertical="top" readingOrder="1"/>
    </xf>
    <xf numFmtId="0" fontId="1" fillId="0" borderId="100" xfId="0" applyFont="1" applyBorder="1" applyAlignment="1">
      <alignment horizontal="left" vertical="top" readingOrder="1"/>
    </xf>
    <xf numFmtId="0" fontId="6" fillId="0" borderId="53" xfId="0" applyFont="1" applyFill="1" applyBorder="1" applyAlignment="1">
      <alignment horizontal="left" vertical="top" readingOrder="1"/>
    </xf>
    <xf numFmtId="0" fontId="5" fillId="0" borderId="66" xfId="0" applyFont="1" applyFill="1" applyBorder="1" applyAlignment="1">
      <alignment horizontal="left" vertical="top" readingOrder="1"/>
    </xf>
    <xf numFmtId="0" fontId="5" fillId="0" borderId="52" xfId="0" applyFont="1" applyFill="1" applyBorder="1" applyAlignment="1">
      <alignment horizontal="left" vertical="top" readingOrder="1"/>
    </xf>
    <xf numFmtId="0" fontId="6" fillId="37" borderId="53" xfId="0" applyFont="1" applyFill="1" applyBorder="1" applyAlignment="1">
      <alignment horizontal="left" vertical="top" readingOrder="1"/>
    </xf>
    <xf numFmtId="0" fontId="6" fillId="37" borderId="66" xfId="0" applyFont="1" applyFill="1" applyBorder="1" applyAlignment="1">
      <alignment horizontal="left" vertical="top" readingOrder="1"/>
    </xf>
    <xf numFmtId="0" fontId="6" fillId="37" borderId="52" xfId="0" applyFont="1" applyFill="1" applyBorder="1" applyAlignment="1">
      <alignment horizontal="left" vertical="top" readingOrder="1"/>
    </xf>
    <xf numFmtId="0" fontId="2" fillId="33" borderId="53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55" xfId="0" applyFont="1" applyFill="1" applyBorder="1" applyAlignment="1">
      <alignment horizontal="center" vertical="top" wrapText="1"/>
    </xf>
    <xf numFmtId="0" fontId="2" fillId="33" borderId="101" xfId="0" applyFont="1" applyFill="1" applyBorder="1" applyAlignment="1">
      <alignment horizontal="center" vertical="top" wrapText="1"/>
    </xf>
    <xf numFmtId="0" fontId="2" fillId="33" borderId="102" xfId="0" applyFont="1" applyFill="1" applyBorder="1" applyAlignment="1">
      <alignment horizontal="center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right" vertical="top" wrapText="1"/>
    </xf>
    <xf numFmtId="0" fontId="2" fillId="0" borderId="66" xfId="0" applyFont="1" applyBorder="1" applyAlignment="1">
      <alignment horizontal="right" vertical="top" wrapText="1"/>
    </xf>
    <xf numFmtId="0" fontId="2" fillId="0" borderId="52" xfId="0" applyFont="1" applyBorder="1" applyAlignment="1">
      <alignment horizontal="right" vertical="top" wrapText="1"/>
    </xf>
    <xf numFmtId="0" fontId="2" fillId="34" borderId="53" xfId="0" applyFont="1" applyFill="1" applyBorder="1" applyAlignment="1">
      <alignment vertical="top" wrapText="1"/>
    </xf>
    <xf numFmtId="0" fontId="2" fillId="34" borderId="66" xfId="0" applyFont="1" applyFill="1" applyBorder="1" applyAlignment="1">
      <alignment vertical="top" wrapText="1"/>
    </xf>
    <xf numFmtId="0" fontId="2" fillId="34" borderId="52" xfId="0" applyFont="1" applyFill="1" applyBorder="1" applyAlignment="1">
      <alignment vertical="top" wrapText="1"/>
    </xf>
    <xf numFmtId="0" fontId="2" fillId="33" borderId="103" xfId="0" applyFont="1" applyFill="1" applyBorder="1" applyAlignment="1">
      <alignment horizontal="left" vertical="top" wrapText="1"/>
    </xf>
    <xf numFmtId="0" fontId="2" fillId="33" borderId="104" xfId="0" applyFont="1" applyFill="1" applyBorder="1" applyAlignment="1">
      <alignment horizontal="left" vertical="top" wrapText="1"/>
    </xf>
    <xf numFmtId="0" fontId="2" fillId="33" borderId="105" xfId="0" applyFont="1" applyFill="1" applyBorder="1" applyAlignment="1">
      <alignment horizontal="left" vertical="top" wrapText="1"/>
    </xf>
    <xf numFmtId="0" fontId="2" fillId="33" borderId="68" xfId="0" applyFont="1" applyFill="1" applyBorder="1" applyAlignment="1">
      <alignment horizontal="center" vertical="top" wrapText="1"/>
    </xf>
    <xf numFmtId="0" fontId="2" fillId="33" borderId="106" xfId="0" applyFont="1" applyFill="1" applyBorder="1" applyAlignment="1">
      <alignment horizontal="center" vertical="top" wrapText="1"/>
    </xf>
    <xf numFmtId="0" fontId="2" fillId="33" borderId="66" xfId="0" applyFont="1" applyFill="1" applyBorder="1" applyAlignment="1">
      <alignment horizontal="center" vertical="top" wrapText="1"/>
    </xf>
    <xf numFmtId="0" fontId="2" fillId="33" borderId="95" xfId="0" applyFont="1" applyFill="1" applyBorder="1" applyAlignment="1">
      <alignment horizontal="center" vertical="top" wrapText="1"/>
    </xf>
    <xf numFmtId="0" fontId="2" fillId="0" borderId="53" xfId="0" applyFont="1" applyBorder="1" applyAlignment="1">
      <alignment vertical="top" wrapText="1"/>
    </xf>
    <xf numFmtId="0" fontId="2" fillId="0" borderId="66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2" fillId="34" borderId="53" xfId="0" applyFont="1" applyFill="1" applyBorder="1" applyAlignment="1">
      <alignment horizontal="left" vertical="top" wrapText="1"/>
    </xf>
    <xf numFmtId="0" fontId="2" fillId="34" borderId="66" xfId="0" applyFont="1" applyFill="1" applyBorder="1" applyAlignment="1">
      <alignment horizontal="left" vertical="top" wrapText="1"/>
    </xf>
    <xf numFmtId="0" fontId="2" fillId="34" borderId="52" xfId="0" applyFont="1" applyFill="1" applyBorder="1" applyAlignment="1">
      <alignment horizontal="left" vertical="top" wrapText="1"/>
    </xf>
    <xf numFmtId="0" fontId="5" fillId="0" borderId="92" xfId="0" applyFont="1" applyBorder="1" applyAlignment="1">
      <alignment vertical="top" wrapText="1"/>
    </xf>
    <xf numFmtId="0" fontId="5" fillId="0" borderId="66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2" fillId="0" borderId="98" xfId="0" applyFont="1" applyBorder="1" applyAlignment="1">
      <alignment horizontal="left" vertical="top" wrapText="1"/>
    </xf>
    <xf numFmtId="0" fontId="2" fillId="0" borderId="99" xfId="0" applyFont="1" applyBorder="1" applyAlignment="1">
      <alignment horizontal="left" vertical="top" wrapText="1"/>
    </xf>
    <xf numFmtId="0" fontId="2" fillId="0" borderId="100" xfId="0" applyFont="1" applyBorder="1" applyAlignment="1">
      <alignment horizontal="left" vertical="top" wrapText="1"/>
    </xf>
    <xf numFmtId="0" fontId="2" fillId="34" borderId="37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3" fontId="2" fillId="0" borderId="47" xfId="0" applyNumberFormat="1" applyFont="1" applyBorder="1" applyAlignment="1">
      <alignment horizontal="right" vertical="top" wrapText="1"/>
    </xf>
    <xf numFmtId="3" fontId="2" fillId="0" borderId="34" xfId="0" applyNumberFormat="1" applyFont="1" applyBorder="1" applyAlignment="1">
      <alignment horizontal="right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62" xfId="0" applyFont="1" applyBorder="1" applyAlignment="1">
      <alignment horizontal="left" vertical="top" wrapText="1"/>
    </xf>
    <xf numFmtId="0" fontId="2" fillId="0" borderId="90" xfId="0" applyFont="1" applyBorder="1" applyAlignment="1">
      <alignment horizontal="left" vertical="top" wrapText="1"/>
    </xf>
    <xf numFmtId="0" fontId="2" fillId="0" borderId="107" xfId="0" applyFont="1" applyBorder="1" applyAlignment="1">
      <alignment horizontal="left" vertical="top" wrapText="1"/>
    </xf>
    <xf numFmtId="0" fontId="2" fillId="0" borderId="108" xfId="0" applyFont="1" applyBorder="1" applyAlignment="1">
      <alignment horizontal="left" vertical="top" wrapText="1"/>
    </xf>
    <xf numFmtId="0" fontId="2" fillId="35" borderId="37" xfId="0" applyFont="1" applyFill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66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39" borderId="37" xfId="0" applyFont="1" applyFill="1" applyBorder="1" applyAlignment="1">
      <alignment horizontal="justify" vertical="top" wrapText="1"/>
    </xf>
    <xf numFmtId="0" fontId="6" fillId="35" borderId="37" xfId="0" applyFont="1" applyFill="1" applyBorder="1" applyAlignment="1">
      <alignment horizontal="justify" vertical="top" wrapText="1"/>
    </xf>
    <xf numFmtId="0" fontId="8" fillId="12" borderId="37" xfId="0" applyFont="1" applyFill="1" applyBorder="1" applyAlignment="1">
      <alignment horizontal="justify" vertical="top" wrapText="1"/>
    </xf>
    <xf numFmtId="0" fontId="6" fillId="0" borderId="37" xfId="0" applyFont="1" applyBorder="1" applyAlignment="1">
      <alignment horizontal="justify" vertical="top" wrapText="1"/>
    </xf>
    <xf numFmtId="0" fontId="8" fillId="0" borderId="37" xfId="0" applyFont="1" applyBorder="1" applyAlignment="1">
      <alignment horizontal="justify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37" xfId="0" applyFont="1" applyBorder="1" applyAlignment="1">
      <alignment vertical="top" wrapText="1"/>
    </xf>
    <xf numFmtId="1" fontId="21" fillId="0" borderId="37" xfId="0" applyNumberFormat="1" applyFont="1" applyBorder="1" applyAlignment="1">
      <alignment/>
    </xf>
    <xf numFmtId="0" fontId="6" fillId="0" borderId="37" xfId="0" applyFont="1" applyBorder="1" applyAlignment="1">
      <alignment horizontal="center" vertical="top" wrapText="1"/>
    </xf>
    <xf numFmtId="0" fontId="2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0" fillId="0" borderId="107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16" borderId="97" xfId="0" applyFont="1" applyFill="1" applyBorder="1" applyAlignment="1">
      <alignment horizontal="center" vertical="top" wrapText="1"/>
    </xf>
    <xf numFmtId="0" fontId="2" fillId="16" borderId="33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41" fillId="0" borderId="97" xfId="0" applyFont="1" applyBorder="1" applyAlignment="1">
      <alignment horizontal="center" vertical="top" wrapText="1"/>
    </xf>
    <xf numFmtId="0" fontId="41" fillId="0" borderId="33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86" fillId="43" borderId="40" xfId="0" applyFont="1" applyFill="1" applyBorder="1" applyAlignment="1">
      <alignment horizontal="center"/>
    </xf>
    <xf numFmtId="0" fontId="87" fillId="43" borderId="18" xfId="0" applyFont="1" applyFill="1" applyBorder="1" applyAlignment="1">
      <alignment horizontal="center"/>
    </xf>
    <xf numFmtId="0" fontId="1" fillId="0" borderId="38" xfId="0" applyFont="1" applyBorder="1" applyAlignment="1">
      <alignment horizontal="right" vertical="top" wrapText="1"/>
    </xf>
    <xf numFmtId="0" fontId="21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37" xfId="0" applyBorder="1" applyAlignment="1">
      <alignment horizontal="left"/>
    </xf>
    <xf numFmtId="0" fontId="30" fillId="40" borderId="37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0" fillId="0" borderId="107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7" xfId="0" applyFont="1" applyBorder="1" applyAlignment="1">
      <alignment horizontal="center" vertical="center"/>
    </xf>
    <xf numFmtId="0" fontId="26" fillId="0" borderId="0" xfId="0" applyFont="1" applyAlignment="1">
      <alignment horizontal="right" vertical="top" wrapText="1"/>
    </xf>
    <xf numFmtId="0" fontId="1" fillId="12" borderId="37" xfId="0" applyFont="1" applyFill="1" applyBorder="1" applyAlignment="1">
      <alignment horizontal="center" vertical="top" wrapText="1"/>
    </xf>
    <xf numFmtId="0" fontId="26" fillId="0" borderId="37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48" xfId="0" applyFont="1" applyFill="1" applyBorder="1" applyAlignment="1">
      <alignment horizontal="center" vertical="top"/>
    </xf>
    <xf numFmtId="0" fontId="8" fillId="0" borderId="109" xfId="0" applyFont="1" applyFill="1" applyBorder="1" applyAlignment="1">
      <alignment horizontal="center" vertical="top"/>
    </xf>
    <xf numFmtId="0" fontId="8" fillId="0" borderId="91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/>
    </xf>
    <xf numFmtId="0" fontId="26" fillId="0" borderId="57" xfId="0" applyFont="1" applyBorder="1" applyAlignment="1">
      <alignment horizontal="right" vertical="top" wrapText="1"/>
    </xf>
    <xf numFmtId="0" fontId="26" fillId="0" borderId="100" xfId="0" applyFont="1" applyBorder="1" applyAlignment="1">
      <alignment horizontal="right" vertical="top" wrapText="1"/>
    </xf>
    <xf numFmtId="0" fontId="26" fillId="0" borderId="57" xfId="0" applyFont="1" applyBorder="1" applyAlignment="1">
      <alignment horizontal="left" vertical="top" wrapText="1"/>
    </xf>
    <xf numFmtId="0" fontId="26" fillId="0" borderId="99" xfId="0" applyFont="1" applyBorder="1" applyAlignment="1">
      <alignment horizontal="left" vertical="top" wrapText="1"/>
    </xf>
    <xf numFmtId="0" fontId="26" fillId="0" borderId="100" xfId="0" applyFont="1" applyBorder="1" applyAlignment="1">
      <alignment horizontal="left" vertical="top" wrapText="1"/>
    </xf>
    <xf numFmtId="0" fontId="35" fillId="0" borderId="48" xfId="0" applyFont="1" applyBorder="1" applyAlignment="1">
      <alignment vertical="top" wrapText="1"/>
    </xf>
    <xf numFmtId="0" fontId="35" fillId="0" borderId="109" xfId="0" applyFont="1" applyBorder="1" applyAlignment="1">
      <alignment vertical="top" wrapText="1"/>
    </xf>
    <xf numFmtId="0" fontId="35" fillId="0" borderId="91" xfId="0" applyFont="1" applyBorder="1" applyAlignment="1">
      <alignment vertical="top" wrapText="1"/>
    </xf>
    <xf numFmtId="0" fontId="26" fillId="0" borderId="53" xfId="0" applyFont="1" applyBorder="1" applyAlignment="1">
      <alignment horizontal="right" vertical="top" wrapText="1"/>
    </xf>
    <xf numFmtId="0" fontId="26" fillId="0" borderId="66" xfId="0" applyFont="1" applyBorder="1" applyAlignment="1">
      <alignment horizontal="right" vertical="top" wrapText="1"/>
    </xf>
    <xf numFmtId="0" fontId="26" fillId="0" borderId="52" xfId="0" applyFont="1" applyBorder="1" applyAlignment="1">
      <alignment horizontal="right" vertical="top" wrapText="1"/>
    </xf>
    <xf numFmtId="0" fontId="26" fillId="0" borderId="53" xfId="0" applyFont="1" applyBorder="1" applyAlignment="1">
      <alignment horizontal="left" vertical="top" wrapText="1"/>
    </xf>
    <xf numFmtId="0" fontId="26" fillId="0" borderId="66" xfId="0" applyFont="1" applyBorder="1" applyAlignment="1">
      <alignment horizontal="left" vertical="top" wrapText="1"/>
    </xf>
    <xf numFmtId="0" fontId="26" fillId="0" borderId="52" xfId="0" applyFont="1" applyBorder="1" applyAlignment="1">
      <alignment horizontal="left" vertical="top" wrapText="1"/>
    </xf>
    <xf numFmtId="0" fontId="35" fillId="33" borderId="68" xfId="0" applyFont="1" applyFill="1" applyBorder="1" applyAlignment="1">
      <alignment horizontal="left" vertical="top" wrapText="1"/>
    </xf>
    <xf numFmtId="0" fontId="35" fillId="33" borderId="95" xfId="0" applyFont="1" applyFill="1" applyBorder="1" applyAlignment="1">
      <alignment horizontal="left" vertical="top" wrapText="1"/>
    </xf>
    <xf numFmtId="0" fontId="35" fillId="33" borderId="106" xfId="0" applyFont="1" applyFill="1" applyBorder="1" applyAlignment="1">
      <alignment horizontal="left" vertical="top" wrapText="1"/>
    </xf>
    <xf numFmtId="0" fontId="11" fillId="38" borderId="66" xfId="0" applyFont="1" applyFill="1" applyBorder="1" applyAlignment="1">
      <alignment horizontal="left" wrapText="1"/>
    </xf>
    <xf numFmtId="0" fontId="11" fillId="38" borderId="52" xfId="0" applyFont="1" applyFill="1" applyBorder="1" applyAlignment="1">
      <alignment horizontal="left" wrapText="1"/>
    </xf>
    <xf numFmtId="0" fontId="35" fillId="10" borderId="109" xfId="0" applyFont="1" applyFill="1" applyBorder="1" applyAlignment="1">
      <alignment horizontal="center" vertical="top" wrapText="1"/>
    </xf>
    <xf numFmtId="0" fontId="35" fillId="10" borderId="91" xfId="0" applyFont="1" applyFill="1" applyBorder="1" applyAlignment="1">
      <alignment horizontal="center" vertical="top" wrapText="1"/>
    </xf>
    <xf numFmtId="0" fontId="35" fillId="38" borderId="95" xfId="0" applyFont="1" applyFill="1" applyBorder="1" applyAlignment="1">
      <alignment horizontal="center" vertical="top" wrapText="1"/>
    </xf>
    <xf numFmtId="0" fontId="35" fillId="38" borderId="106" xfId="0" applyFont="1" applyFill="1" applyBorder="1" applyAlignment="1">
      <alignment horizontal="center" vertical="top" wrapText="1"/>
    </xf>
    <xf numFmtId="0" fontId="26" fillId="0" borderId="99" xfId="0" applyFont="1" applyBorder="1" applyAlignment="1">
      <alignment horizontal="right" vertical="top" wrapText="1"/>
    </xf>
    <xf numFmtId="0" fontId="11" fillId="38" borderId="53" xfId="0" applyFont="1" applyFill="1" applyBorder="1" applyAlignment="1">
      <alignment horizontal="left"/>
    </xf>
    <xf numFmtId="0" fontId="11" fillId="38" borderId="66" xfId="0" applyFont="1" applyFill="1" applyBorder="1" applyAlignment="1">
      <alignment horizontal="left"/>
    </xf>
    <xf numFmtId="0" fontId="11" fillId="38" borderId="52" xfId="0" applyFont="1" applyFill="1" applyBorder="1" applyAlignment="1">
      <alignment horizontal="left"/>
    </xf>
    <xf numFmtId="0" fontId="0" fillId="37" borderId="66" xfId="0" applyFont="1" applyFill="1" applyBorder="1" applyAlignment="1">
      <alignment horizontal="left"/>
    </xf>
    <xf numFmtId="0" fontId="33" fillId="35" borderId="53" xfId="0" applyFont="1" applyFill="1" applyBorder="1" applyAlignment="1">
      <alignment horizontal="left" wrapText="1"/>
    </xf>
    <xf numFmtId="0" fontId="33" fillId="35" borderId="66" xfId="0" applyFont="1" applyFill="1" applyBorder="1" applyAlignment="1">
      <alignment horizontal="left" wrapText="1"/>
    </xf>
    <xf numFmtId="0" fontId="33" fillId="35" borderId="52" xfId="0" applyFont="1" applyFill="1" applyBorder="1" applyAlignment="1">
      <alignment horizontal="left" wrapText="1"/>
    </xf>
    <xf numFmtId="0" fontId="6" fillId="34" borderId="53" xfId="0" applyFont="1" applyFill="1" applyBorder="1" applyAlignment="1">
      <alignment horizontal="left"/>
    </xf>
    <xf numFmtId="0" fontId="6" fillId="34" borderId="66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66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35" borderId="53" xfId="0" applyFont="1" applyFill="1" applyBorder="1" applyAlignment="1">
      <alignment horizontal="left"/>
    </xf>
    <xf numFmtId="0" fontId="11" fillId="35" borderId="66" xfId="0" applyFont="1" applyFill="1" applyBorder="1" applyAlignment="1">
      <alignment horizontal="left"/>
    </xf>
    <xf numFmtId="0" fontId="11" fillId="37" borderId="52" xfId="0" applyFont="1" applyFill="1" applyBorder="1" applyAlignment="1">
      <alignment horizontal="left"/>
    </xf>
    <xf numFmtId="0" fontId="29" fillId="0" borderId="0" xfId="0" applyFont="1" applyAlignment="1">
      <alignment horizontal="right"/>
    </xf>
    <xf numFmtId="0" fontId="26" fillId="0" borderId="37" xfId="0" applyFont="1" applyBorder="1" applyAlignment="1">
      <alignment horizontal="right" vertical="top" wrapText="1"/>
    </xf>
    <xf numFmtId="3" fontId="35" fillId="33" borderId="68" xfId="0" applyNumberFormat="1" applyFont="1" applyFill="1" applyBorder="1" applyAlignment="1">
      <alignment horizontal="center" vertical="top" wrapText="1"/>
    </xf>
    <xf numFmtId="3" fontId="35" fillId="33" borderId="95" xfId="0" applyNumberFormat="1" applyFont="1" applyFill="1" applyBorder="1" applyAlignment="1">
      <alignment horizontal="center" vertical="top" wrapText="1"/>
    </xf>
    <xf numFmtId="3" fontId="35" fillId="33" borderId="106" xfId="0" applyNumberFormat="1" applyFont="1" applyFill="1" applyBorder="1" applyAlignment="1">
      <alignment horizontal="center" vertical="top" wrapText="1"/>
    </xf>
    <xf numFmtId="0" fontId="26" fillId="42" borderId="53" xfId="0" applyFont="1" applyFill="1" applyBorder="1" applyAlignment="1">
      <alignment horizontal="left" vertical="top" wrapText="1"/>
    </xf>
    <xf numFmtId="0" fontId="26" fillId="42" borderId="66" xfId="0" applyFont="1" applyFill="1" applyBorder="1" applyAlignment="1">
      <alignment horizontal="left" vertical="top" wrapText="1"/>
    </xf>
    <xf numFmtId="0" fontId="35" fillId="0" borderId="73" xfId="0" applyFont="1" applyBorder="1" applyAlignment="1">
      <alignment vertical="top" wrapText="1"/>
    </xf>
    <xf numFmtId="0" fontId="35" fillId="0" borderId="56" xfId="0" applyFont="1" applyBorder="1" applyAlignment="1">
      <alignment vertical="top" wrapText="1"/>
    </xf>
    <xf numFmtId="0" fontId="35" fillId="33" borderId="53" xfId="0" applyFont="1" applyFill="1" applyBorder="1" applyAlignment="1">
      <alignment horizontal="left" vertical="top" wrapText="1"/>
    </xf>
    <xf numFmtId="0" fontId="35" fillId="33" borderId="66" xfId="0" applyFont="1" applyFill="1" applyBorder="1" applyAlignment="1">
      <alignment horizontal="left" vertical="top" wrapText="1"/>
    </xf>
    <xf numFmtId="0" fontId="35" fillId="33" borderId="52" xfId="0" applyFont="1" applyFill="1" applyBorder="1" applyAlignment="1">
      <alignment horizontal="left" vertical="top" wrapText="1"/>
    </xf>
    <xf numFmtId="0" fontId="26" fillId="34" borderId="53" xfId="0" applyFont="1" applyFill="1" applyBorder="1" applyAlignment="1">
      <alignment vertical="top" wrapText="1"/>
    </xf>
    <xf numFmtId="0" fontId="26" fillId="42" borderId="66" xfId="0" applyFont="1" applyFill="1" applyBorder="1" applyAlignment="1">
      <alignment vertical="top" wrapText="1"/>
    </xf>
    <xf numFmtId="0" fontId="26" fillId="34" borderId="52" xfId="0" applyFont="1" applyFill="1" applyBorder="1" applyAlignment="1">
      <alignment vertical="top" wrapText="1"/>
    </xf>
    <xf numFmtId="0" fontId="0" fillId="34" borderId="53" xfId="0" applyFont="1" applyFill="1" applyBorder="1" applyAlignment="1">
      <alignment horizontal="left"/>
    </xf>
    <xf numFmtId="0" fontId="0" fillId="34" borderId="66" xfId="0" applyFont="1" applyFill="1" applyBorder="1" applyAlignment="1">
      <alignment horizontal="left"/>
    </xf>
    <xf numFmtId="0" fontId="0" fillId="34" borderId="52" xfId="0" applyFont="1" applyFill="1" applyBorder="1" applyAlignment="1">
      <alignment horizontal="left"/>
    </xf>
    <xf numFmtId="0" fontId="35" fillId="0" borderId="98" xfId="0" applyFont="1" applyBorder="1" applyAlignment="1">
      <alignment vertical="top" wrapText="1"/>
    </xf>
    <xf numFmtId="0" fontId="35" fillId="0" borderId="99" xfId="0" applyFont="1" applyBorder="1" applyAlignment="1">
      <alignment vertical="top" wrapText="1"/>
    </xf>
    <xf numFmtId="0" fontId="35" fillId="0" borderId="100" xfId="0" applyFont="1" applyBorder="1" applyAlignment="1">
      <alignment vertical="top" wrapText="1"/>
    </xf>
    <xf numFmtId="0" fontId="26" fillId="34" borderId="37" xfId="0" applyFont="1" applyFill="1" applyBorder="1" applyAlignment="1">
      <alignment vertical="top" wrapText="1"/>
    </xf>
    <xf numFmtId="0" fontId="35" fillId="33" borderId="53" xfId="0" applyFont="1" applyFill="1" applyBorder="1" applyAlignment="1">
      <alignment horizontal="center" vertical="top" wrapText="1"/>
    </xf>
    <xf numFmtId="0" fontId="35" fillId="33" borderId="66" xfId="0" applyFont="1" applyFill="1" applyBorder="1" applyAlignment="1">
      <alignment horizontal="center" vertical="top" wrapText="1"/>
    </xf>
    <xf numFmtId="0" fontId="35" fillId="33" borderId="52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37" xfId="0" applyFont="1" applyBorder="1" applyAlignment="1">
      <alignment vertical="top" wrapText="1"/>
    </xf>
    <xf numFmtId="0" fontId="26" fillId="34" borderId="52" xfId="0" applyFont="1" applyFill="1" applyBorder="1" applyAlignment="1">
      <alignment horizontal="left" vertical="top" wrapText="1"/>
    </xf>
    <xf numFmtId="0" fontId="35" fillId="33" borderId="68" xfId="0" applyFont="1" applyFill="1" applyBorder="1" applyAlignment="1">
      <alignment horizontal="center" vertical="top" wrapText="1"/>
    </xf>
    <xf numFmtId="0" fontId="35" fillId="33" borderId="95" xfId="0" applyFont="1" applyFill="1" applyBorder="1" applyAlignment="1">
      <alignment horizontal="center" vertical="top" wrapText="1"/>
    </xf>
    <xf numFmtId="0" fontId="35" fillId="33" borderId="106" xfId="0" applyFont="1" applyFill="1" applyBorder="1" applyAlignment="1">
      <alignment horizontal="center" vertical="top" wrapText="1"/>
    </xf>
    <xf numFmtId="0" fontId="35" fillId="33" borderId="55" xfId="0" applyFont="1" applyFill="1" applyBorder="1" applyAlignment="1">
      <alignment horizontal="center" vertical="top" wrapText="1"/>
    </xf>
    <xf numFmtId="0" fontId="35" fillId="33" borderId="101" xfId="0" applyFont="1" applyFill="1" applyBorder="1" applyAlignment="1">
      <alignment horizontal="center" vertical="top" wrapText="1"/>
    </xf>
    <xf numFmtId="0" fontId="35" fillId="33" borderId="102" xfId="0" applyFont="1" applyFill="1" applyBorder="1" applyAlignment="1">
      <alignment horizontal="center" vertical="top" wrapText="1"/>
    </xf>
    <xf numFmtId="0" fontId="26" fillId="34" borderId="53" xfId="0" applyFont="1" applyFill="1" applyBorder="1" applyAlignment="1">
      <alignment horizontal="left" vertical="top" wrapText="1"/>
    </xf>
    <xf numFmtId="0" fontId="26" fillId="34" borderId="66" xfId="0" applyFont="1" applyFill="1" applyBorder="1" applyAlignment="1">
      <alignment horizontal="left" vertical="top" wrapText="1"/>
    </xf>
    <xf numFmtId="0" fontId="26" fillId="34" borderId="52" xfId="0" applyFont="1" applyFill="1" applyBorder="1" applyAlignment="1">
      <alignment horizontal="left" vertical="top" wrapText="1"/>
    </xf>
    <xf numFmtId="0" fontId="26" fillId="37" borderId="53" xfId="0" applyFont="1" applyFill="1" applyBorder="1" applyAlignment="1">
      <alignment horizontal="left" vertical="top" wrapText="1"/>
    </xf>
    <xf numFmtId="0" fontId="26" fillId="37" borderId="66" xfId="0" applyFont="1" applyFill="1" applyBorder="1" applyAlignment="1">
      <alignment horizontal="left" vertical="top" wrapText="1"/>
    </xf>
    <xf numFmtId="0" fontId="26" fillId="37" borderId="52" xfId="0" applyFont="1" applyFill="1" applyBorder="1" applyAlignment="1">
      <alignment horizontal="left" vertical="top" wrapText="1"/>
    </xf>
    <xf numFmtId="0" fontId="26" fillId="38" borderId="53" xfId="0" applyFont="1" applyFill="1" applyBorder="1" applyAlignment="1">
      <alignment horizontal="left" vertical="top" wrapText="1"/>
    </xf>
    <xf numFmtId="0" fontId="26" fillId="38" borderId="66" xfId="0" applyFont="1" applyFill="1" applyBorder="1" applyAlignment="1">
      <alignment horizontal="left" vertical="top" wrapText="1"/>
    </xf>
    <xf numFmtId="0" fontId="30" fillId="33" borderId="68" xfId="0" applyFont="1" applyFill="1" applyBorder="1" applyAlignment="1">
      <alignment horizontal="left" wrapText="1"/>
    </xf>
    <xf numFmtId="0" fontId="30" fillId="33" borderId="95" xfId="0" applyFont="1" applyFill="1" applyBorder="1" applyAlignment="1">
      <alignment horizontal="left" wrapText="1"/>
    </xf>
    <xf numFmtId="0" fontId="30" fillId="33" borderId="106" xfId="0" applyFont="1" applyFill="1" applyBorder="1" applyAlignment="1">
      <alignment horizontal="left" wrapText="1"/>
    </xf>
    <xf numFmtId="0" fontId="11" fillId="34" borderId="53" xfId="0" applyFont="1" applyFill="1" applyBorder="1" applyAlignment="1">
      <alignment horizontal="left"/>
    </xf>
    <xf numFmtId="0" fontId="11" fillId="34" borderId="66" xfId="0" applyFont="1" applyFill="1" applyBorder="1" applyAlignment="1">
      <alignment horizontal="left"/>
    </xf>
    <xf numFmtId="0" fontId="11" fillId="34" borderId="52" xfId="0" applyFont="1" applyFill="1" applyBorder="1" applyAlignment="1">
      <alignment horizontal="left"/>
    </xf>
    <xf numFmtId="0" fontId="31" fillId="0" borderId="53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0" fillId="35" borderId="53" xfId="0" applyFont="1" applyFill="1" applyBorder="1" applyAlignment="1">
      <alignment horizontal="left"/>
    </xf>
    <xf numFmtId="0" fontId="30" fillId="35" borderId="66" xfId="0" applyFont="1" applyFill="1" applyBorder="1" applyAlignment="1">
      <alignment horizontal="left"/>
    </xf>
    <xf numFmtId="0" fontId="30" fillId="35" borderId="52" xfId="0" applyFont="1" applyFill="1" applyBorder="1" applyAlignment="1">
      <alignment horizontal="left"/>
    </xf>
    <xf numFmtId="0" fontId="11" fillId="37" borderId="53" xfId="0" applyFont="1" applyFill="1" applyBorder="1" applyAlignment="1">
      <alignment horizontal="left"/>
    </xf>
    <xf numFmtId="0" fontId="11" fillId="37" borderId="66" xfId="0" applyFont="1" applyFill="1" applyBorder="1" applyAlignment="1">
      <alignment horizontal="left"/>
    </xf>
    <xf numFmtId="0" fontId="33" fillId="35" borderId="53" xfId="0" applyFont="1" applyFill="1" applyBorder="1" applyAlignment="1">
      <alignment horizontal="left"/>
    </xf>
    <xf numFmtId="0" fontId="33" fillId="35" borderId="66" xfId="0" applyFont="1" applyFill="1" applyBorder="1" applyAlignment="1">
      <alignment horizontal="left"/>
    </xf>
    <xf numFmtId="0" fontId="33" fillId="35" borderId="52" xfId="0" applyFont="1" applyFill="1" applyBorder="1" applyAlignment="1">
      <alignment horizontal="left"/>
    </xf>
    <xf numFmtId="0" fontId="0" fillId="37" borderId="52" xfId="0" applyFont="1" applyFill="1" applyBorder="1" applyAlignment="1">
      <alignment horizontal="left"/>
    </xf>
    <xf numFmtId="0" fontId="11" fillId="16" borderId="53" xfId="0" applyFont="1" applyFill="1" applyBorder="1" applyAlignment="1">
      <alignment horizontal="center" wrapText="1"/>
    </xf>
    <xf numFmtId="0" fontId="11" fillId="16" borderId="66" xfId="0" applyFont="1" applyFill="1" applyBorder="1" applyAlignment="1">
      <alignment horizontal="center" wrapText="1"/>
    </xf>
    <xf numFmtId="0" fontId="11" fillId="16" borderId="52" xfId="0" applyFont="1" applyFill="1" applyBorder="1" applyAlignment="1">
      <alignment horizontal="center" wrapText="1"/>
    </xf>
    <xf numFmtId="0" fontId="0" fillId="0" borderId="92" xfId="56" applyBorder="1" applyAlignment="1">
      <alignment horizontal="left"/>
      <protection/>
    </xf>
    <xf numFmtId="0" fontId="0" fillId="0" borderId="66" xfId="56" applyBorder="1" applyAlignment="1">
      <alignment horizontal="left"/>
      <protection/>
    </xf>
    <xf numFmtId="0" fontId="0" fillId="0" borderId="52" xfId="56" applyBorder="1" applyAlignment="1">
      <alignment horizontal="left"/>
      <protection/>
    </xf>
    <xf numFmtId="0" fontId="0" fillId="43" borderId="37" xfId="0" applyFont="1" applyFill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8" fillId="0" borderId="0" xfId="56" applyFont="1" applyAlignment="1">
      <alignment horizontal="center" wrapText="1"/>
      <protection/>
    </xf>
    <xf numFmtId="0" fontId="88" fillId="0" borderId="0" xfId="56" applyFont="1" applyAlignment="1">
      <alignment horizontal="center"/>
      <protection/>
    </xf>
    <xf numFmtId="0" fontId="0" fillId="0" borderId="0" xfId="56" applyFont="1" applyAlignment="1">
      <alignment horizontal="right"/>
      <protection/>
    </xf>
    <xf numFmtId="0" fontId="0" fillId="0" borderId="0" xfId="56" applyAlignment="1">
      <alignment horizontal="right"/>
      <protection/>
    </xf>
    <xf numFmtId="0" fontId="88" fillId="0" borderId="37" xfId="56" applyFont="1" applyBorder="1" applyAlignment="1">
      <alignment horizontal="center"/>
      <protection/>
    </xf>
    <xf numFmtId="0" fontId="78" fillId="0" borderId="37" xfId="56" applyFont="1" applyBorder="1" applyAlignment="1">
      <alignment wrapText="1"/>
      <protection/>
    </xf>
    <xf numFmtId="0" fontId="78" fillId="0" borderId="37" xfId="56" applyFont="1" applyBorder="1">
      <alignment/>
      <protection/>
    </xf>
    <xf numFmtId="0" fontId="89" fillId="0" borderId="37" xfId="56" applyFont="1" applyBorder="1" applyAlignment="1">
      <alignment wrapText="1"/>
      <protection/>
    </xf>
    <xf numFmtId="0" fontId="89" fillId="0" borderId="37" xfId="56" applyFont="1" applyBorder="1">
      <alignment/>
      <protection/>
    </xf>
    <xf numFmtId="0" fontId="0" fillId="0" borderId="37" xfId="0" applyBorder="1" applyAlignment="1">
      <alignment/>
    </xf>
    <xf numFmtId="0" fontId="0" fillId="0" borderId="37" xfId="56" applyBorder="1">
      <alignment/>
      <protection/>
    </xf>
    <xf numFmtId="0" fontId="0" fillId="0" borderId="37" xfId="56" applyBorder="1" applyAlignment="1">
      <alignment horizontal="left" wrapText="1"/>
      <protection/>
    </xf>
    <xf numFmtId="0" fontId="0" fillId="0" borderId="37" xfId="56" applyBorder="1" applyAlignment="1">
      <alignment wrapText="1"/>
      <protection/>
    </xf>
    <xf numFmtId="0" fontId="0" fillId="0" borderId="37" xfId="56" applyBorder="1" applyAlignment="1">
      <alignment horizontal="left"/>
      <protection/>
    </xf>
    <xf numFmtId="0" fontId="78" fillId="37" borderId="37" xfId="56" applyFont="1" applyFill="1" applyBorder="1" applyAlignment="1">
      <alignment wrapText="1"/>
      <protection/>
    </xf>
    <xf numFmtId="0" fontId="78" fillId="37" borderId="37" xfId="56" applyFont="1" applyFill="1" applyBorder="1">
      <alignment/>
      <protection/>
    </xf>
    <xf numFmtId="0" fontId="78" fillId="0" borderId="37" xfId="56" applyFont="1" applyFill="1" applyBorder="1">
      <alignment/>
      <protection/>
    </xf>
    <xf numFmtId="0" fontId="30" fillId="0" borderId="37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ill>
        <patternFill>
          <bgColor indexed="3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ord_doc\ZSUZSA\EXCEL\K&#246;lts&#233;gvet&#233;s2006\kv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kola"/>
      <sheetName val="Óvoda"/>
      <sheetName val="Gond.kp."/>
      <sheetName val="Összesen"/>
      <sheetName val="kiadás"/>
      <sheetName val="átadott"/>
      <sheetName val="mutszámok"/>
      <sheetName val="önhiki"/>
      <sheetName val="fejlesztés"/>
    </sheetNames>
    <sheetDataSet>
      <sheetData sheetId="4">
        <row r="11">
          <cell r="B11">
            <v>16966.6</v>
          </cell>
          <cell r="C11">
            <v>5512.402</v>
          </cell>
          <cell r="D11">
            <v>16700</v>
          </cell>
        </row>
        <row r="15">
          <cell r="B15">
            <v>7442.8</v>
          </cell>
          <cell r="C15">
            <v>2215.9959999999996</v>
          </cell>
          <cell r="D15">
            <v>13000</v>
          </cell>
        </row>
        <row r="17">
          <cell r="B17">
            <v>3788.9</v>
          </cell>
          <cell r="C17">
            <v>1161.598</v>
          </cell>
          <cell r="D17">
            <v>2630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46"/>
  <sheetViews>
    <sheetView view="pageLayout" zoomScale="110" zoomScaleNormal="75" zoomScaleSheetLayoutView="80" zoomScalePageLayoutView="110" workbookViewId="0" topLeftCell="A1">
      <selection activeCell="J2" sqref="J2"/>
    </sheetView>
  </sheetViews>
  <sheetFormatPr defaultColWidth="9.140625" defaultRowHeight="12.75"/>
  <cols>
    <col min="1" max="1" width="0.13671875" style="315" customWidth="1"/>
    <col min="2" max="2" width="12.00390625" style="315" customWidth="1"/>
    <col min="3" max="3" width="0.13671875" style="315" hidden="1" customWidth="1"/>
    <col min="4" max="4" width="2.28125" style="315" hidden="1" customWidth="1"/>
    <col min="5" max="5" width="6.8515625" style="315" customWidth="1"/>
    <col min="6" max="6" width="3.8515625" style="315" customWidth="1"/>
    <col min="7" max="7" width="5.28125" style="315" customWidth="1"/>
    <col min="8" max="8" width="18.421875" style="315" customWidth="1"/>
    <col min="9" max="9" width="36.00390625" style="315" customWidth="1"/>
    <col min="10" max="10" width="35.28125" style="316" customWidth="1"/>
    <col min="11" max="16384" width="9.140625" style="315" customWidth="1"/>
  </cols>
  <sheetData>
    <row r="6" ht="13.5" thickBot="1"/>
    <row r="7" spans="2:10" ht="15" customHeight="1">
      <c r="B7" s="317" t="s">
        <v>3</v>
      </c>
      <c r="C7" s="318"/>
      <c r="D7" s="318"/>
      <c r="E7" s="318"/>
      <c r="F7" s="318"/>
      <c r="G7" s="318"/>
      <c r="H7" s="318"/>
      <c r="I7" s="318"/>
      <c r="J7" s="319" t="s">
        <v>4</v>
      </c>
    </row>
    <row r="8" spans="2:10" ht="15" customHeight="1">
      <c r="B8" s="320" t="s">
        <v>5</v>
      </c>
      <c r="C8" s="321"/>
      <c r="D8" s="321"/>
      <c r="E8" s="321"/>
      <c r="F8" s="321" t="s">
        <v>6</v>
      </c>
      <c r="G8" s="321"/>
      <c r="H8" s="321"/>
      <c r="I8" s="321" t="s">
        <v>7</v>
      </c>
      <c r="J8" s="322"/>
    </row>
    <row r="9" spans="2:10" ht="15" customHeight="1" thickBot="1">
      <c r="B9" s="323"/>
      <c r="C9" s="324"/>
      <c r="D9" s="324"/>
      <c r="E9" s="324"/>
      <c r="F9" s="324" t="s">
        <v>8</v>
      </c>
      <c r="G9" s="324"/>
      <c r="H9" s="324"/>
      <c r="I9" s="324"/>
      <c r="J9" s="325" t="s">
        <v>228</v>
      </c>
    </row>
    <row r="10" spans="2:10" ht="15" customHeight="1" thickTop="1">
      <c r="B10" s="326" t="s">
        <v>176</v>
      </c>
      <c r="C10" s="327"/>
      <c r="D10" s="327"/>
      <c r="E10" s="327"/>
      <c r="F10" s="327"/>
      <c r="G10" s="327"/>
      <c r="H10" s="327"/>
      <c r="I10" s="327"/>
      <c r="J10" s="328">
        <f>J12+J18+J27+J34+J40</f>
        <v>197278515</v>
      </c>
    </row>
    <row r="11" spans="2:10" ht="15" customHeight="1">
      <c r="B11" s="329" t="s">
        <v>104</v>
      </c>
      <c r="C11" s="330"/>
      <c r="D11" s="330"/>
      <c r="E11" s="330"/>
      <c r="F11" s="330"/>
      <c r="G11" s="330"/>
      <c r="H11" s="330"/>
      <c r="I11" s="330"/>
      <c r="J11" s="331"/>
    </row>
    <row r="12" spans="2:10" ht="15" customHeight="1">
      <c r="B12" s="332"/>
      <c r="C12" s="333"/>
      <c r="D12" s="334"/>
      <c r="E12" s="335" t="s">
        <v>9</v>
      </c>
      <c r="F12" s="335"/>
      <c r="G12" s="335"/>
      <c r="H12" s="335"/>
      <c r="I12" s="335"/>
      <c r="J12" s="336">
        <f>J13+J14+J15+J16+J17</f>
        <v>13980000</v>
      </c>
    </row>
    <row r="13" spans="2:10" ht="15" customHeight="1">
      <c r="B13" s="332"/>
      <c r="C13" s="333"/>
      <c r="D13" s="334"/>
      <c r="E13" s="333"/>
      <c r="F13" s="333"/>
      <c r="G13" s="337" t="s">
        <v>138</v>
      </c>
      <c r="H13" s="337"/>
      <c r="I13" s="337"/>
      <c r="J13" s="338">
        <v>1266000</v>
      </c>
    </row>
    <row r="14" spans="2:10" ht="15" customHeight="1">
      <c r="B14" s="332"/>
      <c r="C14" s="333"/>
      <c r="D14" s="334"/>
      <c r="E14" s="333"/>
      <c r="F14" s="333"/>
      <c r="G14" s="337" t="s">
        <v>139</v>
      </c>
      <c r="H14" s="337"/>
      <c r="I14" s="337"/>
      <c r="J14" s="338">
        <v>9450000</v>
      </c>
    </row>
    <row r="15" spans="2:10" ht="15" customHeight="1">
      <c r="B15" s="332"/>
      <c r="C15" s="333"/>
      <c r="D15" s="334"/>
      <c r="E15" s="334"/>
      <c r="F15" s="339"/>
      <c r="G15" s="340" t="s">
        <v>188</v>
      </c>
      <c r="H15" s="340"/>
      <c r="I15" s="341"/>
      <c r="J15" s="338">
        <v>2863000</v>
      </c>
    </row>
    <row r="16" spans="2:10" ht="15" customHeight="1">
      <c r="B16" s="332"/>
      <c r="C16" s="333"/>
      <c r="D16" s="334"/>
      <c r="E16" s="334"/>
      <c r="F16" s="342"/>
      <c r="G16" s="343" t="s">
        <v>140</v>
      </c>
      <c r="H16" s="343"/>
      <c r="I16" s="344"/>
      <c r="J16" s="338">
        <v>400000</v>
      </c>
    </row>
    <row r="17" spans="2:10" ht="15" customHeight="1">
      <c r="B17" s="332"/>
      <c r="C17" s="333"/>
      <c r="D17" s="334"/>
      <c r="E17" s="334"/>
      <c r="F17" s="342"/>
      <c r="G17" s="343" t="s">
        <v>199</v>
      </c>
      <c r="H17" s="343"/>
      <c r="I17" s="344"/>
      <c r="J17" s="338">
        <v>1000</v>
      </c>
    </row>
    <row r="18" spans="2:10" ht="15" customHeight="1">
      <c r="B18" s="332"/>
      <c r="C18" s="345"/>
      <c r="D18" s="346"/>
      <c r="E18" s="347" t="s">
        <v>133</v>
      </c>
      <c r="F18" s="348"/>
      <c r="G18" s="348"/>
      <c r="H18" s="348"/>
      <c r="I18" s="349"/>
      <c r="J18" s="498">
        <f>J19+J21+J23</f>
        <v>23842096</v>
      </c>
    </row>
    <row r="19" spans="2:10" ht="15" customHeight="1">
      <c r="B19" s="332"/>
      <c r="C19" s="346"/>
      <c r="D19" s="350"/>
      <c r="E19" s="345"/>
      <c r="F19" s="345"/>
      <c r="G19" s="351" t="s">
        <v>134</v>
      </c>
      <c r="H19" s="351"/>
      <c r="I19" s="351"/>
      <c r="J19" s="352">
        <f>J20</f>
        <v>2896000</v>
      </c>
    </row>
    <row r="20" spans="2:10" ht="15" customHeight="1">
      <c r="B20" s="332"/>
      <c r="C20" s="346"/>
      <c r="D20" s="350"/>
      <c r="E20" s="345"/>
      <c r="F20" s="345"/>
      <c r="G20" s="351" t="s">
        <v>135</v>
      </c>
      <c r="H20" s="351"/>
      <c r="I20" s="351"/>
      <c r="J20" s="352">
        <v>2896000</v>
      </c>
    </row>
    <row r="21" spans="2:10" ht="15" customHeight="1">
      <c r="B21" s="332"/>
      <c r="C21" s="346"/>
      <c r="D21" s="350"/>
      <c r="E21" s="346"/>
      <c r="F21" s="350"/>
      <c r="G21" s="343" t="s">
        <v>177</v>
      </c>
      <c r="H21" s="343"/>
      <c r="I21" s="344"/>
      <c r="J21" s="352">
        <f>J22</f>
        <v>15676096</v>
      </c>
    </row>
    <row r="22" spans="2:10" ht="15" customHeight="1">
      <c r="B22" s="332"/>
      <c r="C22" s="346"/>
      <c r="D22" s="350"/>
      <c r="E22" s="346"/>
      <c r="F22" s="350"/>
      <c r="G22" s="343" t="s">
        <v>136</v>
      </c>
      <c r="H22" s="343"/>
      <c r="I22" s="344"/>
      <c r="J22" s="352">
        <v>15676096</v>
      </c>
    </row>
    <row r="23" spans="2:10" ht="15" customHeight="1">
      <c r="B23" s="332"/>
      <c r="C23" s="346"/>
      <c r="D23" s="353"/>
      <c r="E23" s="354"/>
      <c r="F23" s="355"/>
      <c r="G23" s="340" t="s">
        <v>137</v>
      </c>
      <c r="H23" s="340"/>
      <c r="I23" s="341"/>
      <c r="J23" s="338">
        <f>J24</f>
        <v>5270000</v>
      </c>
    </row>
    <row r="24" spans="2:10" ht="15" customHeight="1">
      <c r="B24" s="332"/>
      <c r="C24" s="346"/>
      <c r="D24" s="353"/>
      <c r="E24" s="356"/>
      <c r="F24" s="357"/>
      <c r="G24" s="356" t="s">
        <v>186</v>
      </c>
      <c r="H24" s="358"/>
      <c r="I24" s="359"/>
      <c r="J24" s="360">
        <v>5270000</v>
      </c>
    </row>
    <row r="25" spans="2:10" ht="15" customHeight="1">
      <c r="B25" s="332"/>
      <c r="C25" s="333"/>
      <c r="D25" s="334"/>
      <c r="E25" s="361" t="s">
        <v>141</v>
      </c>
      <c r="F25" s="361"/>
      <c r="G25" s="361"/>
      <c r="H25" s="361"/>
      <c r="I25" s="361"/>
      <c r="J25" s="336"/>
    </row>
    <row r="26" spans="2:10" ht="15" customHeight="1">
      <c r="B26" s="332"/>
      <c r="C26" s="333"/>
      <c r="D26" s="334"/>
      <c r="E26" s="333"/>
      <c r="F26" s="333"/>
      <c r="G26" s="351"/>
      <c r="H26" s="351"/>
      <c r="I26" s="351"/>
      <c r="J26" s="352"/>
    </row>
    <row r="27" spans="2:10" ht="15" customHeight="1">
      <c r="B27" s="332"/>
      <c r="C27" s="333"/>
      <c r="D27" s="334"/>
      <c r="E27" s="335" t="s">
        <v>132</v>
      </c>
      <c r="F27" s="335"/>
      <c r="G27" s="335"/>
      <c r="H27" s="335"/>
      <c r="I27" s="335"/>
      <c r="J27" s="336">
        <f>J28+J29</f>
        <v>56222037</v>
      </c>
    </row>
    <row r="28" spans="2:10" ht="15" customHeight="1">
      <c r="B28" s="332"/>
      <c r="C28" s="333"/>
      <c r="D28" s="334"/>
      <c r="E28" s="362" t="s">
        <v>174</v>
      </c>
      <c r="F28" s="363"/>
      <c r="G28" s="363"/>
      <c r="H28" s="363"/>
      <c r="I28" s="364"/>
      <c r="J28" s="338">
        <v>31922762</v>
      </c>
    </row>
    <row r="29" spans="2:10" ht="33" customHeight="1">
      <c r="B29" s="332"/>
      <c r="C29" s="333"/>
      <c r="D29" s="334"/>
      <c r="E29" s="362" t="s">
        <v>175</v>
      </c>
      <c r="F29" s="363"/>
      <c r="G29" s="363"/>
      <c r="H29" s="363"/>
      <c r="I29" s="364"/>
      <c r="J29" s="338">
        <f>J30+J31</f>
        <v>24299275</v>
      </c>
    </row>
    <row r="30" spans="2:10" ht="17.25" customHeight="1">
      <c r="B30" s="332"/>
      <c r="C30" s="333"/>
      <c r="D30" s="334"/>
      <c r="E30" s="362" t="s">
        <v>178</v>
      </c>
      <c r="F30" s="363"/>
      <c r="G30" s="363"/>
      <c r="H30" s="363"/>
      <c r="I30" s="364"/>
      <c r="J30" s="338">
        <v>12762867</v>
      </c>
    </row>
    <row r="31" spans="2:10" ht="14.25" customHeight="1">
      <c r="B31" s="332"/>
      <c r="C31" s="333"/>
      <c r="D31" s="334"/>
      <c r="E31" s="362" t="s">
        <v>179</v>
      </c>
      <c r="F31" s="363"/>
      <c r="G31" s="363"/>
      <c r="H31" s="363"/>
      <c r="I31" s="364"/>
      <c r="J31" s="338">
        <v>11536408</v>
      </c>
    </row>
    <row r="32" spans="2:10" ht="17.25" customHeight="1">
      <c r="B32" s="332"/>
      <c r="C32" s="333"/>
      <c r="D32" s="334"/>
      <c r="E32" s="347" t="s">
        <v>151</v>
      </c>
      <c r="F32" s="365"/>
      <c r="G32" s="365"/>
      <c r="H32" s="365"/>
      <c r="I32" s="366"/>
      <c r="J32" s="336"/>
    </row>
    <row r="33" spans="2:10" ht="18.75" customHeight="1">
      <c r="B33" s="332"/>
      <c r="C33" s="333"/>
      <c r="D33" s="334"/>
      <c r="E33" s="347" t="s">
        <v>142</v>
      </c>
      <c r="F33" s="365"/>
      <c r="G33" s="365"/>
      <c r="H33" s="365"/>
      <c r="I33" s="366"/>
      <c r="J33" s="336"/>
    </row>
    <row r="34" spans="2:10" ht="18.75" customHeight="1">
      <c r="B34" s="332"/>
      <c r="C34" s="333"/>
      <c r="D34" s="334"/>
      <c r="E34" s="335" t="s">
        <v>200</v>
      </c>
      <c r="F34" s="335"/>
      <c r="G34" s="335"/>
      <c r="H34" s="335"/>
      <c r="I34" s="335"/>
      <c r="J34" s="336">
        <f>+J35+J36</f>
        <v>47441787</v>
      </c>
    </row>
    <row r="35" spans="2:10" ht="18.75" customHeight="1">
      <c r="B35" s="332"/>
      <c r="C35" s="333"/>
      <c r="D35" s="334"/>
      <c r="E35" s="629" t="s">
        <v>276</v>
      </c>
      <c r="F35" s="630"/>
      <c r="G35" s="630"/>
      <c r="H35" s="630"/>
      <c r="I35" s="631"/>
      <c r="J35" s="360">
        <v>15000000</v>
      </c>
    </row>
    <row r="36" spans="2:10" ht="37.5" customHeight="1">
      <c r="B36" s="332"/>
      <c r="C36" s="333"/>
      <c r="D36" s="334"/>
      <c r="E36" s="362" t="s">
        <v>201</v>
      </c>
      <c r="F36" s="363"/>
      <c r="G36" s="363"/>
      <c r="H36" s="363"/>
      <c r="I36" s="364"/>
      <c r="J36" s="367">
        <f>+J37+J38+J39</f>
        <v>32441787</v>
      </c>
    </row>
    <row r="37" spans="2:10" ht="37.5" customHeight="1">
      <c r="B37" s="332"/>
      <c r="C37" s="333"/>
      <c r="D37" s="334"/>
      <c r="E37" s="632" t="s">
        <v>278</v>
      </c>
      <c r="F37" s="633"/>
      <c r="G37" s="633"/>
      <c r="H37" s="633"/>
      <c r="I37" s="634"/>
      <c r="J37" s="367">
        <v>32406328</v>
      </c>
    </row>
    <row r="38" spans="2:10" ht="18.75" customHeight="1">
      <c r="B38" s="332"/>
      <c r="C38" s="333"/>
      <c r="D38" s="334"/>
      <c r="E38" s="362" t="s">
        <v>180</v>
      </c>
      <c r="F38" s="363"/>
      <c r="G38" s="363"/>
      <c r="H38" s="363"/>
      <c r="I38" s="364"/>
      <c r="J38" s="338">
        <v>0</v>
      </c>
    </row>
    <row r="39" spans="2:10" ht="18.75" customHeight="1">
      <c r="B39" s="332"/>
      <c r="C39" s="333"/>
      <c r="D39" s="334"/>
      <c r="E39" s="362" t="s">
        <v>179</v>
      </c>
      <c r="F39" s="363"/>
      <c r="G39" s="363"/>
      <c r="H39" s="363"/>
      <c r="I39" s="364"/>
      <c r="J39" s="338">
        <v>35459</v>
      </c>
    </row>
    <row r="40" spans="2:10" ht="15" customHeight="1">
      <c r="B40" s="332"/>
      <c r="C40" s="333"/>
      <c r="D40" s="334"/>
      <c r="E40" s="361" t="s">
        <v>143</v>
      </c>
      <c r="F40" s="361"/>
      <c r="G40" s="361"/>
      <c r="H40" s="361"/>
      <c r="I40" s="361"/>
      <c r="J40" s="336">
        <f>J41</f>
        <v>55792595</v>
      </c>
    </row>
    <row r="41" spans="2:10" ht="15" customHeight="1">
      <c r="B41" s="332"/>
      <c r="C41" s="333"/>
      <c r="D41" s="334"/>
      <c r="E41" s="333"/>
      <c r="F41" s="333"/>
      <c r="G41" s="368" t="s">
        <v>144</v>
      </c>
      <c r="H41" s="340"/>
      <c r="I41" s="341"/>
      <c r="J41" s="338">
        <f>J42</f>
        <v>55792595</v>
      </c>
    </row>
    <row r="42" spans="2:10" ht="15" customHeight="1">
      <c r="B42" s="332"/>
      <c r="C42" s="333"/>
      <c r="D42" s="334"/>
      <c r="E42" s="333"/>
      <c r="F42" s="333"/>
      <c r="G42" s="368" t="s">
        <v>181</v>
      </c>
      <c r="H42" s="340"/>
      <c r="I42" s="341"/>
      <c r="J42" s="352">
        <v>55792595</v>
      </c>
    </row>
    <row r="43" spans="2:10" ht="15" customHeight="1">
      <c r="B43" s="369"/>
      <c r="C43" s="370"/>
      <c r="D43" s="371"/>
      <c r="E43" s="333"/>
      <c r="F43" s="333"/>
      <c r="G43" s="368" t="s">
        <v>166</v>
      </c>
      <c r="H43" s="340"/>
      <c r="I43" s="341"/>
      <c r="J43" s="352">
        <v>45792595</v>
      </c>
    </row>
    <row r="44" spans="1:10" ht="15" customHeight="1">
      <c r="A44" s="471"/>
      <c r="B44" s="369"/>
      <c r="C44" s="370"/>
      <c r="D44" s="371"/>
      <c r="E44" s="333"/>
      <c r="F44" s="333"/>
      <c r="G44" s="351" t="s">
        <v>167</v>
      </c>
      <c r="H44" s="351"/>
      <c r="I44" s="351"/>
      <c r="J44" s="469">
        <v>10000000</v>
      </c>
    </row>
    <row r="45" spans="1:10" ht="15" customHeight="1">
      <c r="A45" s="471"/>
      <c r="B45" s="369"/>
      <c r="C45" s="370"/>
      <c r="D45" s="371"/>
      <c r="E45" s="333"/>
      <c r="F45" s="333"/>
      <c r="G45" s="372" t="s">
        <v>202</v>
      </c>
      <c r="H45" s="373"/>
      <c r="I45" s="374"/>
      <c r="J45" s="469"/>
    </row>
    <row r="46" spans="1:10" ht="15" customHeight="1" thickBot="1">
      <c r="A46" s="471"/>
      <c r="B46" s="626" t="s">
        <v>235</v>
      </c>
      <c r="C46" s="627"/>
      <c r="D46" s="627"/>
      <c r="E46" s="627"/>
      <c r="F46" s="627"/>
      <c r="G46" s="627"/>
      <c r="H46" s="627"/>
      <c r="I46" s="628"/>
      <c r="J46" s="470">
        <f>J10</f>
        <v>197278515</v>
      </c>
    </row>
  </sheetData>
  <sheetProtection/>
  <mergeCells count="3">
    <mergeCell ref="B46:I46"/>
    <mergeCell ref="E35:I35"/>
    <mergeCell ref="E37:I37"/>
  </mergeCells>
  <printOptions/>
  <pageMargins left="0.3181818181818182" right="0.275590551181102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&amp;C&amp;"Arial,Félkövér"&amp;12Önkormányzati bevételek&amp;"Arial,Normál"&amp;10 &amp;R4/2018.(III.14.) Kt.sz.rendelet 1. számú melléklete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2.00390625" style="0" customWidth="1"/>
    <col min="2" max="2" width="2.28125" style="0" customWidth="1"/>
    <col min="3" max="3" width="1.8515625" style="0" hidden="1" customWidth="1"/>
    <col min="4" max="4" width="50.8515625" style="0" customWidth="1"/>
    <col min="5" max="5" width="19.7109375" style="14" customWidth="1"/>
    <col min="6" max="6" width="12.00390625" style="0" hidden="1" customWidth="1"/>
    <col min="7" max="10" width="0" style="0" hidden="1" customWidth="1"/>
  </cols>
  <sheetData>
    <row r="2" spans="1:6" ht="48" customHeight="1">
      <c r="A2" s="701" t="s">
        <v>347</v>
      </c>
      <c r="B2" s="717"/>
      <c r="C2" s="717"/>
      <c r="D2" s="717"/>
      <c r="E2" s="717"/>
      <c r="F2" s="108"/>
    </row>
    <row r="3" spans="1:6" ht="39" customHeight="1">
      <c r="A3" s="722" t="s">
        <v>90</v>
      </c>
      <c r="B3" s="722"/>
      <c r="C3" s="722"/>
      <c r="D3" s="722"/>
      <c r="E3" s="722"/>
      <c r="F3" s="722"/>
    </row>
    <row r="4" spans="1:6" ht="18.75">
      <c r="A4" s="722" t="s">
        <v>23</v>
      </c>
      <c r="B4" s="722"/>
      <c r="C4" s="722"/>
      <c r="D4" s="722"/>
      <c r="E4" s="722"/>
      <c r="F4" s="722"/>
    </row>
    <row r="5" spans="1:6" ht="57" customHeight="1" thickBot="1">
      <c r="A5" s="422"/>
      <c r="B5" s="422"/>
      <c r="C5" s="422"/>
      <c r="D5" s="422">
        <v>2018</v>
      </c>
      <c r="E5" s="586"/>
      <c r="F5" s="422"/>
    </row>
    <row r="6" spans="3:10" ht="14.25" customHeight="1">
      <c r="C6" s="33" t="s">
        <v>24</v>
      </c>
      <c r="D6" s="723" t="s">
        <v>70</v>
      </c>
      <c r="E6" s="587" t="s">
        <v>71</v>
      </c>
      <c r="F6" s="241" t="s">
        <v>72</v>
      </c>
      <c r="G6" s="114" t="s">
        <v>72</v>
      </c>
      <c r="H6" s="114" t="s">
        <v>72</v>
      </c>
      <c r="I6" s="114" t="s">
        <v>72</v>
      </c>
      <c r="J6" s="114" t="s">
        <v>69</v>
      </c>
    </row>
    <row r="7" spans="3:10" ht="14.25" customHeight="1" thickBot="1">
      <c r="C7" s="109"/>
      <c r="D7" s="723"/>
      <c r="E7" s="587" t="s">
        <v>4</v>
      </c>
      <c r="F7" s="242" t="s">
        <v>73</v>
      </c>
      <c r="G7" s="115" t="s">
        <v>41</v>
      </c>
      <c r="H7" s="115" t="s">
        <v>55</v>
      </c>
      <c r="I7" s="115" t="s">
        <v>56</v>
      </c>
      <c r="J7" s="115"/>
    </row>
    <row r="8" spans="3:10" ht="14.25" customHeight="1" thickBot="1">
      <c r="C8" s="109"/>
      <c r="D8" s="423"/>
      <c r="E8" s="587" t="s">
        <v>228</v>
      </c>
      <c r="F8" s="428"/>
      <c r="G8" s="428"/>
      <c r="H8" s="428"/>
      <c r="I8" s="428"/>
      <c r="J8" s="429"/>
    </row>
    <row r="9" spans="3:10" ht="36.75" customHeight="1">
      <c r="C9" s="26"/>
      <c r="D9" s="591" t="s">
        <v>171</v>
      </c>
      <c r="E9" s="592">
        <f>E10+E11+E12+E13+E14+E15+E16+E17+E18</f>
        <v>3647000</v>
      </c>
      <c r="F9" s="243">
        <f>SUM(F10:F11)</f>
        <v>0</v>
      </c>
      <c r="G9" s="111">
        <f>SUM(G10:G11)</f>
        <v>0</v>
      </c>
      <c r="H9" s="111">
        <f>SUM(H10:H11)</f>
        <v>0</v>
      </c>
      <c r="I9" s="111">
        <f>SUM(I10:I11)</f>
        <v>0</v>
      </c>
      <c r="J9" s="277">
        <f>SUM(J10:J11)</f>
        <v>0</v>
      </c>
    </row>
    <row r="10" spans="3:10" ht="18.75" customHeight="1">
      <c r="C10" s="26"/>
      <c r="D10" s="245" t="s">
        <v>105</v>
      </c>
      <c r="E10" s="588">
        <v>500000</v>
      </c>
      <c r="F10" s="244"/>
      <c r="G10" s="112"/>
      <c r="H10" s="112"/>
      <c r="I10" s="112"/>
      <c r="J10" s="112"/>
    </row>
    <row r="11" spans="3:10" ht="18" customHeight="1">
      <c r="C11" s="26"/>
      <c r="D11" s="245" t="s">
        <v>163</v>
      </c>
      <c r="E11" s="588">
        <v>2139000</v>
      </c>
      <c r="F11" s="244"/>
      <c r="G11" s="112"/>
      <c r="H11" s="112"/>
      <c r="I11" s="112"/>
      <c r="J11" s="112"/>
    </row>
    <row r="12" spans="3:10" ht="18.75" customHeight="1">
      <c r="C12" s="26"/>
      <c r="D12" s="245" t="s">
        <v>198</v>
      </c>
      <c r="E12" s="588">
        <v>100000</v>
      </c>
      <c r="F12" s="144"/>
      <c r="G12" s="144"/>
      <c r="H12" s="144"/>
      <c r="I12" s="144"/>
      <c r="J12" s="144"/>
    </row>
    <row r="13" spans="3:10" ht="18.75" customHeight="1">
      <c r="C13" s="26"/>
      <c r="D13" s="245" t="s">
        <v>96</v>
      </c>
      <c r="E13" s="588">
        <v>21000</v>
      </c>
      <c r="F13" s="144"/>
      <c r="G13" s="144"/>
      <c r="H13" s="144"/>
      <c r="I13" s="144"/>
      <c r="J13" s="144"/>
    </row>
    <row r="14" spans="3:10" ht="18.75" customHeight="1">
      <c r="C14" s="26"/>
      <c r="D14" s="245" t="s">
        <v>97</v>
      </c>
      <c r="E14" s="588">
        <v>72000</v>
      </c>
      <c r="F14" s="144"/>
      <c r="G14" s="144"/>
      <c r="H14" s="144"/>
      <c r="I14" s="144"/>
      <c r="J14" s="144"/>
    </row>
    <row r="15" spans="3:10" ht="18.75" customHeight="1">
      <c r="C15" s="26"/>
      <c r="D15" s="245" t="s">
        <v>98</v>
      </c>
      <c r="E15" s="588">
        <v>18000</v>
      </c>
      <c r="F15" s="144"/>
      <c r="G15" s="144"/>
      <c r="H15" s="144"/>
      <c r="I15" s="144"/>
      <c r="J15" s="144"/>
    </row>
    <row r="16" spans="3:10" ht="18.75" customHeight="1">
      <c r="C16" s="26"/>
      <c r="D16" s="245" t="s">
        <v>172</v>
      </c>
      <c r="E16" s="588">
        <v>537000</v>
      </c>
      <c r="F16" s="144"/>
      <c r="G16" s="144"/>
      <c r="H16" s="144"/>
      <c r="I16" s="144"/>
      <c r="J16" s="144"/>
    </row>
    <row r="17" spans="3:10" ht="18.75" customHeight="1">
      <c r="C17" s="26"/>
      <c r="D17" s="245" t="s">
        <v>225</v>
      </c>
      <c r="E17" s="588">
        <v>10000</v>
      </c>
      <c r="F17" s="144"/>
      <c r="G17" s="144"/>
      <c r="H17" s="144"/>
      <c r="I17" s="144"/>
      <c r="J17" s="144"/>
    </row>
    <row r="18" spans="3:10" ht="18.75" customHeight="1">
      <c r="C18" s="26"/>
      <c r="D18" s="245" t="s">
        <v>99</v>
      </c>
      <c r="E18" s="588">
        <v>250000</v>
      </c>
      <c r="F18" s="144"/>
      <c r="G18" s="144"/>
      <c r="H18" s="144"/>
      <c r="I18" s="144"/>
      <c r="J18" s="144"/>
    </row>
    <row r="19" spans="3:10" ht="18.75" customHeight="1">
      <c r="C19" s="26"/>
      <c r="D19" s="283" t="s">
        <v>170</v>
      </c>
      <c r="E19" s="284">
        <f>E20+E22+E23</f>
        <v>20435472</v>
      </c>
      <c r="F19" s="144"/>
      <c r="G19" s="144"/>
      <c r="H19" s="144"/>
      <c r="I19" s="144"/>
      <c r="J19" s="144"/>
    </row>
    <row r="20" spans="3:10" ht="18.75" customHeight="1">
      <c r="C20" s="26"/>
      <c r="D20" s="245" t="s">
        <v>205</v>
      </c>
      <c r="E20" s="589">
        <v>20316472</v>
      </c>
      <c r="F20" s="144"/>
      <c r="G20" s="144"/>
      <c r="H20" s="144"/>
      <c r="I20" s="144"/>
      <c r="J20" s="144"/>
    </row>
    <row r="21" spans="3:10" ht="18.75" customHeight="1">
      <c r="C21" s="26"/>
      <c r="D21" s="245" t="s">
        <v>173</v>
      </c>
      <c r="E21" s="589"/>
      <c r="F21" s="144"/>
      <c r="G21" s="144"/>
      <c r="H21" s="144"/>
      <c r="I21" s="144"/>
      <c r="J21" s="144"/>
    </row>
    <row r="22" spans="3:10" ht="18.75" customHeight="1">
      <c r="C22" s="26"/>
      <c r="D22" s="245" t="s">
        <v>106</v>
      </c>
      <c r="E22" s="589">
        <v>5000</v>
      </c>
      <c r="F22" s="144"/>
      <c r="G22" s="144"/>
      <c r="H22" s="144"/>
      <c r="I22" s="144"/>
      <c r="J22" s="144"/>
    </row>
    <row r="23" spans="3:10" ht="18.75" customHeight="1">
      <c r="C23" s="26"/>
      <c r="D23" s="245" t="s">
        <v>206</v>
      </c>
      <c r="E23" s="589">
        <v>114000</v>
      </c>
      <c r="F23" s="144"/>
      <c r="G23" s="144"/>
      <c r="H23" s="144"/>
      <c r="I23" s="144"/>
      <c r="J23" s="144"/>
    </row>
    <row r="24" spans="3:10" ht="15.75" customHeight="1">
      <c r="C24" s="26"/>
      <c r="D24" s="591" t="s">
        <v>148</v>
      </c>
      <c r="E24" s="593">
        <f>E25</f>
        <v>0</v>
      </c>
      <c r="F24" s="148"/>
      <c r="G24" s="148"/>
      <c r="H24" s="148"/>
      <c r="I24" s="148"/>
      <c r="J24" s="148"/>
    </row>
    <row r="25" spans="3:10" ht="18.75" customHeight="1">
      <c r="C25" s="26"/>
      <c r="D25" s="430"/>
      <c r="E25" s="590"/>
      <c r="F25" s="148"/>
      <c r="G25" s="148"/>
      <c r="H25" s="148"/>
      <c r="I25" s="148"/>
      <c r="J25" s="148"/>
    </row>
    <row r="26" spans="3:10" ht="18.75" customHeight="1" thickBot="1">
      <c r="C26" s="26"/>
      <c r="D26" s="591" t="s">
        <v>113</v>
      </c>
      <c r="E26" s="592">
        <f>E9+E19+E24</f>
        <v>24082472</v>
      </c>
      <c r="F26" s="173"/>
      <c r="G26" s="27"/>
      <c r="H26" s="27"/>
      <c r="I26" s="27"/>
      <c r="J26" s="27"/>
    </row>
    <row r="27" ht="12.75">
      <c r="D27" s="4"/>
    </row>
    <row r="28" ht="12.75">
      <c r="D28" s="4"/>
    </row>
    <row r="29" ht="12.75">
      <c r="D29" s="4"/>
    </row>
    <row r="30" ht="12.75">
      <c r="D30" s="4"/>
    </row>
  </sheetData>
  <sheetProtection/>
  <mergeCells count="4">
    <mergeCell ref="A2:E2"/>
    <mergeCell ref="A3:F3"/>
    <mergeCell ref="A4:F4"/>
    <mergeCell ref="D6:D7"/>
  </mergeCells>
  <printOptions/>
  <pageMargins left="0.75" right="0.75" top="1" bottom="1" header="0.5" footer="0.5"/>
  <pageSetup horizontalDpi="120" verticalDpi="120" orientation="portrait" paperSize="9" r:id="rId1"/>
  <headerFooter alignWithMargins="0"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70" zoomScaleNormal="70" zoomScalePageLayoutView="0" workbookViewId="0" topLeftCell="C1">
      <selection activeCell="R9" sqref="R9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18.00390625" style="0" customWidth="1"/>
    <col min="4" max="4" width="9.421875" style="0" customWidth="1"/>
    <col min="5" max="6" width="9.57421875" style="0" customWidth="1"/>
    <col min="7" max="8" width="9.28125" style="0" customWidth="1"/>
    <col min="9" max="9" width="10.00390625" style="0" customWidth="1"/>
    <col min="10" max="10" width="11.421875" style="0" customWidth="1"/>
    <col min="11" max="11" width="9.28125" style="0" customWidth="1"/>
    <col min="12" max="12" width="9.7109375" style="0" customWidth="1"/>
    <col min="13" max="13" width="9.421875" style="0" customWidth="1"/>
    <col min="14" max="14" width="9.7109375" style="0" customWidth="1"/>
    <col min="15" max="15" width="11.140625" style="0" customWidth="1"/>
    <col min="16" max="16" width="13.00390625" style="0" customWidth="1"/>
    <col min="17" max="17" width="11.8515625" style="0" bestFit="1" customWidth="1"/>
    <col min="18" max="18" width="12.57421875" style="0" customWidth="1"/>
    <col min="23" max="23" width="10.57421875" style="0" bestFit="1" customWidth="1"/>
  </cols>
  <sheetData>
    <row r="1" ht="0.75" customHeight="1">
      <c r="C1" s="5"/>
    </row>
    <row r="2" spans="1:16" ht="14.25">
      <c r="A2" s="26"/>
      <c r="B2" s="26"/>
      <c r="C2" s="724" t="s">
        <v>355</v>
      </c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</row>
    <row r="3" spans="1:16" ht="14.25">
      <c r="A3" s="26"/>
      <c r="B3" s="26"/>
      <c r="C3" s="725" t="s">
        <v>25</v>
      </c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</row>
    <row r="4" spans="1:16" ht="18.75" customHeight="1">
      <c r="A4" s="26"/>
      <c r="B4" s="26"/>
      <c r="C4" s="450"/>
      <c r="D4" s="450"/>
      <c r="E4" s="450"/>
      <c r="F4" s="451"/>
      <c r="G4" s="451"/>
      <c r="H4" s="452"/>
      <c r="I4" s="504" t="s">
        <v>281</v>
      </c>
      <c r="J4" s="453"/>
      <c r="K4" s="453"/>
      <c r="L4" s="453"/>
      <c r="M4" s="453"/>
      <c r="N4" s="453"/>
      <c r="O4" s="454"/>
      <c r="P4" s="455" t="s">
        <v>231</v>
      </c>
    </row>
    <row r="5" spans="1:16" ht="18.75" customHeight="1">
      <c r="A5" s="26"/>
      <c r="B5" s="26"/>
      <c r="C5" s="456" t="s">
        <v>20</v>
      </c>
      <c r="D5" s="456" t="s">
        <v>26</v>
      </c>
      <c r="E5" s="456" t="s">
        <v>27</v>
      </c>
      <c r="F5" s="456" t="s">
        <v>28</v>
      </c>
      <c r="G5" s="456" t="s">
        <v>29</v>
      </c>
      <c r="H5" s="456" t="s">
        <v>30</v>
      </c>
      <c r="I5" s="456" t="s">
        <v>31</v>
      </c>
      <c r="J5" s="456" t="s">
        <v>32</v>
      </c>
      <c r="K5" s="456" t="s">
        <v>33</v>
      </c>
      <c r="L5" s="456" t="s">
        <v>34</v>
      </c>
      <c r="M5" s="457" t="s">
        <v>35</v>
      </c>
      <c r="N5" s="456" t="s">
        <v>36</v>
      </c>
      <c r="O5" s="456" t="s">
        <v>37</v>
      </c>
      <c r="P5" s="457" t="s">
        <v>38</v>
      </c>
    </row>
    <row r="6" spans="1:16" ht="18.75" customHeight="1">
      <c r="A6" s="26"/>
      <c r="B6" s="26"/>
      <c r="C6" s="457" t="s">
        <v>2</v>
      </c>
      <c r="D6" s="449"/>
      <c r="E6" s="449"/>
      <c r="F6" s="458"/>
      <c r="G6" s="458"/>
      <c r="H6" s="458"/>
      <c r="I6" s="458"/>
      <c r="J6" s="448"/>
      <c r="K6" s="448"/>
      <c r="L6" s="448"/>
      <c r="M6" s="448"/>
      <c r="N6" s="448"/>
      <c r="O6" s="448"/>
      <c r="P6" s="458"/>
    </row>
    <row r="7" spans="1:17" ht="60" customHeight="1">
      <c r="A7" s="26"/>
      <c r="B7" s="26"/>
      <c r="C7" s="261" t="s">
        <v>132</v>
      </c>
      <c r="D7" s="448">
        <v>4685170</v>
      </c>
      <c r="E7" s="448">
        <v>4685170</v>
      </c>
      <c r="F7" s="448">
        <v>4685170</v>
      </c>
      <c r="G7" s="448">
        <v>4685170</v>
      </c>
      <c r="H7" s="448">
        <v>4685170</v>
      </c>
      <c r="I7" s="448">
        <v>4685170</v>
      </c>
      <c r="J7" s="448">
        <v>4685170</v>
      </c>
      <c r="K7" s="448">
        <v>4685170</v>
      </c>
      <c r="L7" s="448">
        <v>4685170</v>
      </c>
      <c r="M7" s="448">
        <v>4685170</v>
      </c>
      <c r="N7" s="448">
        <v>4685170</v>
      </c>
      <c r="O7" s="448">
        <v>4685167</v>
      </c>
      <c r="P7" s="448">
        <f>SUM(D7:O7)</f>
        <v>56222037</v>
      </c>
      <c r="Q7" s="502"/>
    </row>
    <row r="8" spans="1:17" ht="62.25" customHeight="1">
      <c r="A8" s="26"/>
      <c r="B8" s="26"/>
      <c r="C8" s="458" t="s">
        <v>150</v>
      </c>
      <c r="D8" s="448">
        <v>19215266</v>
      </c>
      <c r="E8" s="448">
        <v>0</v>
      </c>
      <c r="F8" s="448">
        <v>0</v>
      </c>
      <c r="G8" s="448">
        <v>0</v>
      </c>
      <c r="H8" s="448">
        <v>0</v>
      </c>
      <c r="I8" s="448">
        <v>0</v>
      </c>
      <c r="J8" s="448">
        <v>0</v>
      </c>
      <c r="K8" s="448">
        <v>0</v>
      </c>
      <c r="L8" s="448">
        <v>0</v>
      </c>
      <c r="M8" s="448">
        <v>0</v>
      </c>
      <c r="N8" s="448">
        <v>0</v>
      </c>
      <c r="O8" s="448">
        <v>28226521</v>
      </c>
      <c r="P8" s="448">
        <f aca="true" t="shared" si="0" ref="P8:P14">SUM(D8:O8)</f>
        <v>47441787</v>
      </c>
      <c r="Q8" s="502"/>
    </row>
    <row r="9" spans="1:17" ht="40.5" customHeight="1">
      <c r="A9" s="26"/>
      <c r="B9" s="26"/>
      <c r="C9" s="458" t="s">
        <v>133</v>
      </c>
      <c r="D9" s="448">
        <v>0</v>
      </c>
      <c r="E9" s="448">
        <v>0</v>
      </c>
      <c r="F9" s="448">
        <v>11921048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8">
        <v>11921048</v>
      </c>
      <c r="M9" s="448">
        <v>0</v>
      </c>
      <c r="N9" s="448">
        <v>0</v>
      </c>
      <c r="O9" s="448">
        <v>0</v>
      </c>
      <c r="P9" s="448">
        <f t="shared" si="0"/>
        <v>23842096</v>
      </c>
      <c r="Q9" s="502"/>
    </row>
    <row r="10" spans="1:17" ht="18.75" customHeight="1">
      <c r="A10" s="26"/>
      <c r="B10" s="26"/>
      <c r="C10" s="458" t="s">
        <v>10</v>
      </c>
      <c r="D10" s="448">
        <v>1165000</v>
      </c>
      <c r="E10" s="448">
        <v>1165000</v>
      </c>
      <c r="F10" s="448">
        <v>1165000</v>
      </c>
      <c r="G10" s="448">
        <v>1165000</v>
      </c>
      <c r="H10" s="448">
        <v>1165000</v>
      </c>
      <c r="I10" s="448">
        <v>1165000</v>
      </c>
      <c r="J10" s="448">
        <v>1165000</v>
      </c>
      <c r="K10" s="448">
        <v>1165000</v>
      </c>
      <c r="L10" s="448">
        <v>1165000</v>
      </c>
      <c r="M10" s="448">
        <v>1165000</v>
      </c>
      <c r="N10" s="448">
        <v>1165000</v>
      </c>
      <c r="O10" s="448">
        <v>1165000</v>
      </c>
      <c r="P10" s="448">
        <f t="shared" si="0"/>
        <v>13980000</v>
      </c>
      <c r="Q10" s="502"/>
    </row>
    <row r="11" spans="1:17" ht="31.5" customHeight="1">
      <c r="A11" s="26"/>
      <c r="B11" s="26"/>
      <c r="C11" s="458" t="s">
        <v>141</v>
      </c>
      <c r="D11" s="448">
        <v>0</v>
      </c>
      <c r="E11" s="448">
        <v>0</v>
      </c>
      <c r="F11" s="448">
        <v>0</v>
      </c>
      <c r="G11" s="448">
        <v>0</v>
      </c>
      <c r="H11" s="448">
        <v>0</v>
      </c>
      <c r="I11" s="448">
        <v>0</v>
      </c>
      <c r="J11" s="448">
        <v>0</v>
      </c>
      <c r="K11" s="448">
        <v>0</v>
      </c>
      <c r="L11" s="448">
        <v>0</v>
      </c>
      <c r="M11" s="448">
        <v>0</v>
      </c>
      <c r="N11" s="448">
        <v>0</v>
      </c>
      <c r="O11" s="448">
        <v>0</v>
      </c>
      <c r="P11" s="448">
        <f t="shared" si="0"/>
        <v>0</v>
      </c>
      <c r="Q11" s="502"/>
    </row>
    <row r="12" spans="1:17" ht="46.5" customHeight="1">
      <c r="A12" s="26"/>
      <c r="B12" s="26"/>
      <c r="C12" s="261" t="s">
        <v>151</v>
      </c>
      <c r="D12" s="448">
        <v>0</v>
      </c>
      <c r="E12" s="448">
        <v>0</v>
      </c>
      <c r="F12" s="448">
        <v>0</v>
      </c>
      <c r="G12" s="448">
        <v>0</v>
      </c>
      <c r="H12" s="448">
        <v>0</v>
      </c>
      <c r="I12" s="448">
        <v>0</v>
      </c>
      <c r="J12" s="448">
        <v>0</v>
      </c>
      <c r="K12" s="448">
        <v>0</v>
      </c>
      <c r="L12" s="448">
        <v>0</v>
      </c>
      <c r="M12" s="448">
        <v>0</v>
      </c>
      <c r="N12" s="448">
        <v>0</v>
      </c>
      <c r="O12" s="448">
        <v>0</v>
      </c>
      <c r="P12" s="448">
        <f t="shared" si="0"/>
        <v>0</v>
      </c>
      <c r="Q12" s="502"/>
    </row>
    <row r="13" spans="1:17" ht="46.5" customHeight="1">
      <c r="A13" s="26"/>
      <c r="B13" s="26"/>
      <c r="C13" s="261" t="s">
        <v>187</v>
      </c>
      <c r="D13" s="448">
        <v>0</v>
      </c>
      <c r="E13" s="448">
        <v>0</v>
      </c>
      <c r="F13" s="448">
        <v>0</v>
      </c>
      <c r="G13" s="448">
        <v>0</v>
      </c>
      <c r="H13" s="448">
        <v>0</v>
      </c>
      <c r="I13" s="448">
        <v>0</v>
      </c>
      <c r="J13" s="448">
        <v>0</v>
      </c>
      <c r="K13" s="448">
        <v>0</v>
      </c>
      <c r="L13" s="448">
        <v>0</v>
      </c>
      <c r="M13" s="448">
        <v>0</v>
      </c>
      <c r="N13" s="448">
        <v>0</v>
      </c>
      <c r="O13" s="448">
        <v>0</v>
      </c>
      <c r="P13" s="448">
        <f t="shared" si="0"/>
        <v>0</v>
      </c>
      <c r="Q13" s="502"/>
    </row>
    <row r="14" spans="1:17" ht="32.25" customHeight="1">
      <c r="A14" s="26"/>
      <c r="B14" s="26"/>
      <c r="C14" s="261" t="s">
        <v>143</v>
      </c>
      <c r="D14" s="448">
        <v>0</v>
      </c>
      <c r="E14" s="448">
        <v>0</v>
      </c>
      <c r="F14" s="448">
        <v>0</v>
      </c>
      <c r="G14" s="448">
        <v>0</v>
      </c>
      <c r="H14" s="448">
        <v>55792595</v>
      </c>
      <c r="I14" s="448">
        <v>0</v>
      </c>
      <c r="J14" s="448">
        <v>0</v>
      </c>
      <c r="K14" s="448">
        <v>0</v>
      </c>
      <c r="L14" s="448">
        <v>0</v>
      </c>
      <c r="M14" s="448">
        <v>0</v>
      </c>
      <c r="N14" s="448">
        <v>0</v>
      </c>
      <c r="O14" s="448">
        <v>0</v>
      </c>
      <c r="P14" s="448">
        <f t="shared" si="0"/>
        <v>55792595</v>
      </c>
      <c r="Q14" s="502"/>
    </row>
    <row r="15" spans="1:17" ht="18.75" customHeight="1">
      <c r="A15" s="26"/>
      <c r="B15" s="26"/>
      <c r="C15" s="460" t="s">
        <v>39</v>
      </c>
      <c r="D15" s="516">
        <f>SUM(D7:D14)</f>
        <v>25065436</v>
      </c>
      <c r="E15" s="516">
        <f aca="true" t="shared" si="1" ref="E15:O15">SUM(E7:E14)</f>
        <v>5850170</v>
      </c>
      <c r="F15" s="516">
        <f t="shared" si="1"/>
        <v>17771218</v>
      </c>
      <c r="G15" s="516">
        <f t="shared" si="1"/>
        <v>5850170</v>
      </c>
      <c r="H15" s="516">
        <f t="shared" si="1"/>
        <v>61642765</v>
      </c>
      <c r="I15" s="516">
        <f t="shared" si="1"/>
        <v>5850170</v>
      </c>
      <c r="J15" s="516">
        <f t="shared" si="1"/>
        <v>5850170</v>
      </c>
      <c r="K15" s="516">
        <f t="shared" si="1"/>
        <v>5850170</v>
      </c>
      <c r="L15" s="516">
        <f t="shared" si="1"/>
        <v>17771218</v>
      </c>
      <c r="M15" s="516">
        <f t="shared" si="1"/>
        <v>5850170</v>
      </c>
      <c r="N15" s="516">
        <f t="shared" si="1"/>
        <v>5850170</v>
      </c>
      <c r="O15" s="516">
        <f t="shared" si="1"/>
        <v>34076688</v>
      </c>
      <c r="P15" s="516">
        <f>SUM(D15:O15)</f>
        <v>197278515</v>
      </c>
      <c r="Q15" s="503"/>
    </row>
    <row r="16" spans="1:16" ht="18.75" customHeight="1">
      <c r="A16" s="26"/>
      <c r="B16" s="26"/>
      <c r="C16" s="304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</row>
    <row r="17" spans="1:16" ht="18.75" customHeight="1">
      <c r="A17" s="26"/>
      <c r="B17" s="26"/>
      <c r="C17" s="304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</row>
    <row r="18" spans="1:16" ht="18.75" customHeight="1">
      <c r="A18" s="26"/>
      <c r="B18" s="26"/>
      <c r="C18" s="304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1:16" ht="18.75" customHeight="1">
      <c r="A19" s="26"/>
      <c r="B19" s="26"/>
      <c r="C19" s="304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</row>
    <row r="20" spans="1:16" ht="18.75" customHeight="1">
      <c r="A20" s="26"/>
      <c r="B20" s="26"/>
      <c r="C20" s="726" t="s">
        <v>348</v>
      </c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726"/>
      <c r="O20" s="726"/>
      <c r="P20" s="726"/>
    </row>
    <row r="21" spans="1:16" ht="18.75" customHeight="1">
      <c r="A21" s="26"/>
      <c r="B21" s="26"/>
      <c r="C21" s="725" t="s">
        <v>25</v>
      </c>
      <c r="D21" s="725"/>
      <c r="E21" s="725"/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25"/>
    </row>
    <row r="22" spans="1:16" ht="18.75" customHeight="1">
      <c r="A22" s="26"/>
      <c r="B22" s="26"/>
      <c r="C22" s="450"/>
      <c r="D22" s="450"/>
      <c r="E22" s="450"/>
      <c r="F22" s="451"/>
      <c r="G22" s="451"/>
      <c r="H22" s="452"/>
      <c r="I22" s="504" t="s">
        <v>281</v>
      </c>
      <c r="J22" s="453"/>
      <c r="K22" s="453"/>
      <c r="L22" s="453"/>
      <c r="M22" s="453"/>
      <c r="N22" s="453"/>
      <c r="O22" s="454"/>
      <c r="P22" s="455" t="s">
        <v>231</v>
      </c>
    </row>
    <row r="23" spans="1:16" ht="18.75" customHeight="1">
      <c r="A23" s="26"/>
      <c r="B23" s="26"/>
      <c r="C23" s="456" t="s">
        <v>20</v>
      </c>
      <c r="D23" s="456" t="s">
        <v>26</v>
      </c>
      <c r="E23" s="456" t="s">
        <v>27</v>
      </c>
      <c r="F23" s="456" t="s">
        <v>28</v>
      </c>
      <c r="G23" s="456" t="s">
        <v>29</v>
      </c>
      <c r="H23" s="456" t="s">
        <v>30</v>
      </c>
      <c r="I23" s="456" t="s">
        <v>31</v>
      </c>
      <c r="J23" s="456" t="s">
        <v>32</v>
      </c>
      <c r="K23" s="456" t="s">
        <v>33</v>
      </c>
      <c r="L23" s="456" t="s">
        <v>34</v>
      </c>
      <c r="M23" s="457" t="s">
        <v>35</v>
      </c>
      <c r="N23" s="456" t="s">
        <v>36</v>
      </c>
      <c r="O23" s="456" t="s">
        <v>37</v>
      </c>
      <c r="P23" s="457" t="s">
        <v>38</v>
      </c>
    </row>
    <row r="24" spans="1:16" ht="18.75" customHeight="1">
      <c r="A24" s="26"/>
      <c r="B24" s="26"/>
      <c r="C24" s="457" t="s">
        <v>18</v>
      </c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56"/>
      <c r="P24" s="448"/>
    </row>
    <row r="25" spans="1:17" ht="18.75" customHeight="1">
      <c r="A25" s="26"/>
      <c r="B25" s="26"/>
      <c r="C25" s="458" t="s">
        <v>13</v>
      </c>
      <c r="D25">
        <v>3777897</v>
      </c>
      <c r="E25">
        <v>3777897</v>
      </c>
      <c r="F25">
        <v>3777897</v>
      </c>
      <c r="G25">
        <v>3777897</v>
      </c>
      <c r="H25">
        <v>3777897</v>
      </c>
      <c r="I25">
        <v>3777897</v>
      </c>
      <c r="J25">
        <v>3777897</v>
      </c>
      <c r="K25">
        <v>3777897</v>
      </c>
      <c r="L25">
        <v>3777897</v>
      </c>
      <c r="M25">
        <v>3777897</v>
      </c>
      <c r="N25">
        <v>3777897</v>
      </c>
      <c r="O25">
        <v>3777898</v>
      </c>
      <c r="P25" s="448">
        <f aca="true" t="shared" si="2" ref="P25:P31">SUM(D25:O25)</f>
        <v>45334765</v>
      </c>
      <c r="Q25" s="502"/>
    </row>
    <row r="26" spans="1:17" ht="61.5" customHeight="1">
      <c r="A26" s="26"/>
      <c r="B26" s="26"/>
      <c r="C26" s="260" t="s">
        <v>145</v>
      </c>
      <c r="D26" s="448">
        <v>770466</v>
      </c>
      <c r="E26" s="448">
        <v>770466</v>
      </c>
      <c r="F26" s="448">
        <v>770466</v>
      </c>
      <c r="G26" s="448">
        <v>770466</v>
      </c>
      <c r="H26" s="448">
        <v>770466</v>
      </c>
      <c r="I26" s="448">
        <v>770466</v>
      </c>
      <c r="J26" s="448">
        <v>770466</v>
      </c>
      <c r="K26" s="448">
        <v>770466</v>
      </c>
      <c r="L26" s="448">
        <v>770466</v>
      </c>
      <c r="M26" s="448">
        <v>770466</v>
      </c>
      <c r="N26" s="448">
        <v>770466</v>
      </c>
      <c r="O26" s="448">
        <v>770471</v>
      </c>
      <c r="P26" s="448">
        <f>SUM(D26:O26)</f>
        <v>9245597</v>
      </c>
      <c r="Q26" s="502"/>
    </row>
    <row r="27" spans="1:17" ht="18.75" customHeight="1">
      <c r="A27" s="26"/>
      <c r="B27" s="26"/>
      <c r="C27" s="260" t="s">
        <v>15</v>
      </c>
      <c r="D27" s="448">
        <v>4889491</v>
      </c>
      <c r="E27" s="448">
        <v>4889491</v>
      </c>
      <c r="F27" s="448">
        <v>4889491</v>
      </c>
      <c r="G27" s="448">
        <v>4889491</v>
      </c>
      <c r="H27" s="448">
        <v>4889491</v>
      </c>
      <c r="I27" s="448">
        <v>4889491</v>
      </c>
      <c r="J27" s="448">
        <v>4889491</v>
      </c>
      <c r="K27" s="448">
        <v>4889491</v>
      </c>
      <c r="L27" s="448">
        <v>4889491</v>
      </c>
      <c r="M27" s="448">
        <v>4889491</v>
      </c>
      <c r="N27" s="448">
        <v>4889491</v>
      </c>
      <c r="O27" s="448">
        <v>4889493</v>
      </c>
      <c r="P27" s="448">
        <f t="shared" si="2"/>
        <v>58673894</v>
      </c>
      <c r="Q27" s="502"/>
    </row>
    <row r="28" spans="1:17" ht="36.75" customHeight="1">
      <c r="A28" s="26"/>
      <c r="B28" s="26"/>
      <c r="C28" s="260" t="s">
        <v>57</v>
      </c>
      <c r="D28" s="448">
        <v>208333</v>
      </c>
      <c r="E28" s="448">
        <v>208333</v>
      </c>
      <c r="F28" s="448">
        <v>208333</v>
      </c>
      <c r="G28" s="448">
        <v>208333</v>
      </c>
      <c r="H28" s="448">
        <v>208333</v>
      </c>
      <c r="I28" s="448">
        <v>208333</v>
      </c>
      <c r="J28" s="448">
        <v>208333</v>
      </c>
      <c r="K28" s="448">
        <v>208333</v>
      </c>
      <c r="L28" s="448">
        <v>208333</v>
      </c>
      <c r="M28" s="448">
        <v>208333</v>
      </c>
      <c r="N28" s="448">
        <v>208333</v>
      </c>
      <c r="O28" s="448">
        <v>208337</v>
      </c>
      <c r="P28" s="448">
        <f t="shared" si="2"/>
        <v>2500000</v>
      </c>
      <c r="Q28" s="502"/>
    </row>
    <row r="29" spans="1:17" ht="33.75" customHeight="1">
      <c r="A29" s="26"/>
      <c r="B29" s="26"/>
      <c r="C29" s="260" t="s">
        <v>185</v>
      </c>
      <c r="D29" s="448">
        <v>0</v>
      </c>
      <c r="E29" s="448">
        <v>2189316</v>
      </c>
      <c r="F29" s="448">
        <v>2189316</v>
      </c>
      <c r="G29" s="448">
        <v>2189316</v>
      </c>
      <c r="H29" s="448">
        <v>2189316</v>
      </c>
      <c r="I29" s="448">
        <v>2189316</v>
      </c>
      <c r="J29" s="448">
        <v>2189316</v>
      </c>
      <c r="K29" s="448">
        <v>2189316</v>
      </c>
      <c r="L29" s="448">
        <v>2189316</v>
      </c>
      <c r="M29" s="448">
        <v>2189316</v>
      </c>
      <c r="N29" s="448">
        <v>2189316</v>
      </c>
      <c r="O29" s="448">
        <v>2189312</v>
      </c>
      <c r="P29" s="448">
        <f t="shared" si="2"/>
        <v>24082472</v>
      </c>
      <c r="Q29" s="502"/>
    </row>
    <row r="30" spans="1:17" ht="18.75" customHeight="1">
      <c r="A30" s="26"/>
      <c r="B30" s="26"/>
      <c r="C30" s="260" t="s">
        <v>64</v>
      </c>
      <c r="D30" s="448">
        <v>0</v>
      </c>
      <c r="E30" s="448">
        <v>266668</v>
      </c>
      <c r="F30" s="448">
        <v>266668</v>
      </c>
      <c r="G30" s="448">
        <v>266668</v>
      </c>
      <c r="H30" s="448">
        <v>266668</v>
      </c>
      <c r="I30" s="448">
        <v>266668</v>
      </c>
      <c r="J30" s="448">
        <v>266668</v>
      </c>
      <c r="K30" s="448">
        <v>266668</v>
      </c>
      <c r="L30" s="448">
        <v>266668</v>
      </c>
      <c r="M30" s="448">
        <v>10266668</v>
      </c>
      <c r="N30" s="448">
        <v>266668</v>
      </c>
      <c r="O30" s="448">
        <v>266669</v>
      </c>
      <c r="P30" s="448">
        <f t="shared" si="2"/>
        <v>12933349</v>
      </c>
      <c r="Q30" s="502"/>
    </row>
    <row r="31" spans="1:17" ht="18.75" customHeight="1">
      <c r="A31" s="26"/>
      <c r="B31" s="26"/>
      <c r="C31" s="260" t="s">
        <v>147</v>
      </c>
      <c r="D31" s="448">
        <v>0</v>
      </c>
      <c r="E31" s="448">
        <v>0</v>
      </c>
      <c r="F31" s="448">
        <v>1000000</v>
      </c>
      <c r="G31" s="448">
        <v>0</v>
      </c>
      <c r="H31" s="448">
        <v>0</v>
      </c>
      <c r="I31" s="448">
        <v>0</v>
      </c>
      <c r="J31" s="448">
        <v>0</v>
      </c>
      <c r="K31" s="448">
        <v>0</v>
      </c>
      <c r="L31" s="448">
        <v>43508438</v>
      </c>
      <c r="M31" s="448">
        <v>0</v>
      </c>
      <c r="N31" s="448">
        <v>0</v>
      </c>
      <c r="O31" s="448">
        <v>0</v>
      </c>
      <c r="P31" s="448">
        <f t="shared" si="2"/>
        <v>44508438</v>
      </c>
      <c r="Q31" s="502"/>
    </row>
    <row r="32" spans="1:17" ht="40.5" customHeight="1">
      <c r="A32" s="26"/>
      <c r="B32" s="26"/>
      <c r="C32" s="260" t="s">
        <v>148</v>
      </c>
      <c r="D32" s="448">
        <v>0</v>
      </c>
      <c r="E32" s="448">
        <v>0</v>
      </c>
      <c r="F32" s="448">
        <v>0</v>
      </c>
      <c r="G32" s="448">
        <v>0</v>
      </c>
      <c r="H32" s="448">
        <v>0</v>
      </c>
      <c r="I32" s="448">
        <v>0</v>
      </c>
      <c r="J32" s="448">
        <v>0</v>
      </c>
      <c r="K32" s="448">
        <v>0</v>
      </c>
      <c r="L32" s="448">
        <v>0</v>
      </c>
      <c r="M32" s="448">
        <v>0</v>
      </c>
      <c r="N32" s="448">
        <v>0</v>
      </c>
      <c r="O32" s="448">
        <v>0</v>
      </c>
      <c r="P32" s="448">
        <v>0</v>
      </c>
      <c r="Q32" s="502"/>
    </row>
    <row r="33" spans="1:17" ht="36" customHeight="1">
      <c r="A33" s="26"/>
      <c r="B33" s="26"/>
      <c r="C33" s="260" t="s">
        <v>149</v>
      </c>
      <c r="D33" s="448">
        <v>0</v>
      </c>
      <c r="E33" s="448">
        <v>0</v>
      </c>
      <c r="F33" s="448">
        <v>0</v>
      </c>
      <c r="G33" s="448">
        <v>0</v>
      </c>
      <c r="H33" s="448">
        <v>0</v>
      </c>
      <c r="I33" s="448">
        <v>0</v>
      </c>
      <c r="J33" s="448">
        <v>0</v>
      </c>
      <c r="K33" s="448">
        <v>0</v>
      </c>
      <c r="L33" s="448">
        <v>0</v>
      </c>
      <c r="M33" s="448">
        <v>0</v>
      </c>
      <c r="N33" s="448">
        <v>0</v>
      </c>
      <c r="O33" s="448">
        <v>0</v>
      </c>
      <c r="P33" s="259">
        <v>0</v>
      </c>
      <c r="Q33" s="502"/>
    </row>
    <row r="34" spans="1:17" ht="18.75" customHeight="1">
      <c r="A34" s="26"/>
      <c r="B34" s="26"/>
      <c r="C34" s="419" t="s">
        <v>115</v>
      </c>
      <c r="D34" s="259">
        <f>SUM(D25:D33)</f>
        <v>9646187</v>
      </c>
      <c r="E34" s="259">
        <f aca="true" t="shared" si="3" ref="E34:O34">SUM(E25:E33)</f>
        <v>12102171</v>
      </c>
      <c r="F34" s="259">
        <f t="shared" si="3"/>
        <v>13102171</v>
      </c>
      <c r="G34" s="259">
        <f t="shared" si="3"/>
        <v>12102171</v>
      </c>
      <c r="H34" s="259">
        <f t="shared" si="3"/>
        <v>12102171</v>
      </c>
      <c r="I34" s="259">
        <f t="shared" si="3"/>
        <v>12102171</v>
      </c>
      <c r="J34" s="259">
        <f t="shared" si="3"/>
        <v>12102171</v>
      </c>
      <c r="K34" s="259">
        <f t="shared" si="3"/>
        <v>12102171</v>
      </c>
      <c r="L34" s="259">
        <f t="shared" si="3"/>
        <v>55610609</v>
      </c>
      <c r="M34" s="259">
        <f t="shared" si="3"/>
        <v>22102171</v>
      </c>
      <c r="N34" s="259">
        <f t="shared" si="3"/>
        <v>12102171</v>
      </c>
      <c r="O34" s="259">
        <f t="shared" si="3"/>
        <v>12102180</v>
      </c>
      <c r="P34" s="259">
        <f>SUM(P25:P33)</f>
        <v>197278515</v>
      </c>
      <c r="Q34" s="502"/>
    </row>
    <row r="35" ht="12.75">
      <c r="T35" s="8"/>
    </row>
  </sheetData>
  <sheetProtection/>
  <mergeCells count="4">
    <mergeCell ref="C2:P2"/>
    <mergeCell ref="C3:P3"/>
    <mergeCell ref="C20:P20"/>
    <mergeCell ref="C21:P21"/>
  </mergeCells>
  <printOptions/>
  <pageMargins left="0.2" right="0.22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56"/>
  <sheetViews>
    <sheetView zoomScale="75" zoomScaleNormal="75" zoomScalePageLayoutView="0" workbookViewId="0" topLeftCell="A1">
      <selection activeCell="A4" sqref="A4:H4"/>
    </sheetView>
  </sheetViews>
  <sheetFormatPr defaultColWidth="9.140625" defaultRowHeight="12.75"/>
  <cols>
    <col min="1" max="1" width="38.57421875" style="0" customWidth="1"/>
    <col min="2" max="2" width="11.140625" style="0" bestFit="1" customWidth="1"/>
    <col min="3" max="3" width="5.8515625" style="0" customWidth="1"/>
    <col min="4" max="4" width="6.7109375" style="0" customWidth="1"/>
    <col min="6" max="6" width="38.28125" style="0" customWidth="1"/>
    <col min="7" max="8" width="12.28125" style="0" bestFit="1" customWidth="1"/>
    <col min="10" max="10" width="12.57421875" style="0" customWidth="1"/>
  </cols>
  <sheetData>
    <row r="2" spans="1:8" ht="12.75" customHeight="1">
      <c r="A2" s="729" t="s">
        <v>349</v>
      </c>
      <c r="B2" s="729"/>
      <c r="C2" s="729"/>
      <c r="D2" s="729"/>
      <c r="E2" s="729"/>
      <c r="F2" s="729"/>
      <c r="G2" s="729"/>
      <c r="H2" s="729"/>
    </row>
    <row r="3" spans="1:8" ht="12.75" customHeight="1">
      <c r="A3" s="13"/>
      <c r="B3" s="13"/>
      <c r="C3" s="13"/>
      <c r="D3" s="13"/>
      <c r="E3" s="13"/>
      <c r="F3" s="13"/>
      <c r="G3" s="13"/>
      <c r="H3" s="13"/>
    </row>
    <row r="4" spans="1:8" ht="15.75" customHeight="1">
      <c r="A4" s="703" t="s">
        <v>282</v>
      </c>
      <c r="B4" s="703"/>
      <c r="C4" s="703"/>
      <c r="D4" s="703"/>
      <c r="E4" s="703"/>
      <c r="F4" s="703"/>
      <c r="G4" s="703"/>
      <c r="H4" s="703"/>
    </row>
    <row r="5" spans="1:8" ht="15" thickBot="1">
      <c r="A5" s="727" t="s">
        <v>54</v>
      </c>
      <c r="B5" s="727"/>
      <c r="C5" s="727"/>
      <c r="D5" s="727"/>
      <c r="E5" s="727"/>
      <c r="F5" s="727"/>
      <c r="G5" s="727"/>
      <c r="H5" s="730"/>
    </row>
    <row r="6" spans="1:8" ht="15.75" thickBot="1">
      <c r="A6" s="411" t="s">
        <v>2</v>
      </c>
      <c r="B6" s="43" t="s">
        <v>228</v>
      </c>
      <c r="C6" s="44"/>
      <c r="D6" s="43"/>
      <c r="E6" s="45"/>
      <c r="F6" s="412" t="s">
        <v>18</v>
      </c>
      <c r="G6" s="297"/>
      <c r="H6" s="300" t="s">
        <v>228</v>
      </c>
    </row>
    <row r="7" spans="1:8" ht="15.75" thickBot="1">
      <c r="A7" s="46">
        <v>2018</v>
      </c>
      <c r="B7" s="47"/>
      <c r="C7" s="48"/>
      <c r="D7" s="47"/>
      <c r="E7" s="49"/>
      <c r="F7" s="49">
        <v>2018</v>
      </c>
      <c r="G7" s="298"/>
      <c r="H7" s="301"/>
    </row>
    <row r="8" spans="1:8" ht="15.75" thickBot="1">
      <c r="A8" s="308"/>
      <c r="B8" s="177"/>
      <c r="C8" s="106"/>
      <c r="D8" s="52"/>
      <c r="E8" s="53"/>
      <c r="F8" s="152"/>
      <c r="G8" s="252"/>
      <c r="H8" s="301"/>
    </row>
    <row r="9" spans="1:8" ht="30.75" thickBot="1">
      <c r="A9" s="125" t="s">
        <v>132</v>
      </c>
      <c r="B9" s="177">
        <v>56222037</v>
      </c>
      <c r="C9" s="127"/>
      <c r="D9" s="54"/>
      <c r="E9" s="55"/>
      <c r="F9" s="56" t="s">
        <v>13</v>
      </c>
      <c r="G9" s="299">
        <v>45334765</v>
      </c>
      <c r="H9" s="302"/>
    </row>
    <row r="10" spans="1:8" ht="30.75" thickBot="1">
      <c r="A10" s="125" t="s">
        <v>150</v>
      </c>
      <c r="B10" s="177">
        <v>47441787</v>
      </c>
      <c r="C10" s="127"/>
      <c r="D10" s="54"/>
      <c r="E10" s="55"/>
      <c r="F10" s="56" t="s">
        <v>145</v>
      </c>
      <c r="G10" s="299">
        <v>9245597</v>
      </c>
      <c r="H10" s="302"/>
    </row>
    <row r="11" spans="1:8" ht="15.75" thickBot="1">
      <c r="A11" s="125" t="s">
        <v>133</v>
      </c>
      <c r="B11" s="262">
        <v>23842096</v>
      </c>
      <c r="C11" s="57"/>
      <c r="D11" s="54"/>
      <c r="E11" s="55"/>
      <c r="F11" s="152" t="s">
        <v>15</v>
      </c>
      <c r="G11" s="299">
        <v>82406328</v>
      </c>
      <c r="H11" s="302"/>
    </row>
    <row r="12" spans="1:8" ht="15.75" thickBot="1">
      <c r="A12" s="125" t="s">
        <v>10</v>
      </c>
      <c r="B12" s="177">
        <v>13980000</v>
      </c>
      <c r="C12" s="51"/>
      <c r="D12" s="52"/>
      <c r="E12" s="53"/>
      <c r="F12" s="56" t="s">
        <v>57</v>
      </c>
      <c r="G12" s="252">
        <v>2500000</v>
      </c>
      <c r="H12" s="301"/>
    </row>
    <row r="13" spans="1:8" ht="15.75" thickBot="1">
      <c r="A13" s="125" t="s">
        <v>141</v>
      </c>
      <c r="B13" s="177">
        <v>0</v>
      </c>
      <c r="C13" s="51"/>
      <c r="D13" s="52"/>
      <c r="E13" s="53"/>
      <c r="F13" s="56" t="s">
        <v>146</v>
      </c>
      <c r="G13" s="252">
        <v>24082472</v>
      </c>
      <c r="H13" s="301"/>
    </row>
    <row r="14" spans="1:8" ht="15.75" thickBot="1">
      <c r="A14" s="125" t="s">
        <v>151</v>
      </c>
      <c r="B14" s="177">
        <v>0</v>
      </c>
      <c r="C14" s="51"/>
      <c r="D14" s="54"/>
      <c r="E14" s="55"/>
      <c r="F14" s="152" t="s">
        <v>64</v>
      </c>
      <c r="G14" s="251">
        <v>2933349</v>
      </c>
      <c r="H14" s="303"/>
    </row>
    <row r="15" spans="1:8" ht="15.75" thickBot="1">
      <c r="A15" s="125" t="s">
        <v>142</v>
      </c>
      <c r="B15" s="177">
        <v>0</v>
      </c>
      <c r="C15" s="51"/>
      <c r="D15" s="54"/>
      <c r="E15" s="55"/>
      <c r="F15" s="152" t="s">
        <v>147</v>
      </c>
      <c r="G15" s="251">
        <v>30776004</v>
      </c>
      <c r="H15" s="303"/>
    </row>
    <row r="16" spans="1:8" ht="15.75" thickBot="1">
      <c r="A16" s="125" t="s">
        <v>183</v>
      </c>
      <c r="B16" s="177">
        <v>55792595</v>
      </c>
      <c r="C16" s="106"/>
      <c r="D16" s="54"/>
      <c r="E16" s="55"/>
      <c r="F16" s="56" t="s">
        <v>148</v>
      </c>
      <c r="G16" s="253">
        <v>0</v>
      </c>
      <c r="H16" s="302"/>
    </row>
    <row r="17" spans="1:8" ht="15.75" thickBot="1">
      <c r="A17" s="125"/>
      <c r="B17" s="177"/>
      <c r="C17" s="51"/>
      <c r="D17" s="54"/>
      <c r="E17" s="55"/>
      <c r="F17" s="152" t="s">
        <v>149</v>
      </c>
      <c r="G17" s="253">
        <v>0</v>
      </c>
      <c r="H17" s="622"/>
    </row>
    <row r="18" spans="1:8" ht="15.75" thickBot="1">
      <c r="A18" s="125"/>
      <c r="B18" s="162"/>
      <c r="C18" s="127"/>
      <c r="D18" s="52"/>
      <c r="E18" s="53"/>
      <c r="F18" s="152"/>
      <c r="G18" s="251"/>
      <c r="H18" s="467"/>
    </row>
    <row r="19" spans="1:8" ht="15.75" thickBot="1">
      <c r="A19" s="149"/>
      <c r="B19" s="163"/>
      <c r="C19" s="57"/>
      <c r="D19" s="132"/>
      <c r="E19" s="53"/>
      <c r="F19" s="152"/>
      <c r="G19" s="251"/>
      <c r="H19" s="464"/>
    </row>
    <row r="20" spans="1:8" ht="15.75" thickBot="1">
      <c r="A20" s="149"/>
      <c r="B20" s="163"/>
      <c r="C20" s="57"/>
      <c r="D20" s="132"/>
      <c r="E20" s="53"/>
      <c r="F20" s="152"/>
      <c r="G20" s="251"/>
      <c r="H20" s="464"/>
    </row>
    <row r="21" spans="1:8" ht="15.75" thickBot="1">
      <c r="A21" s="149"/>
      <c r="B21" s="165"/>
      <c r="C21" s="57"/>
      <c r="D21" s="131"/>
      <c r="E21" s="55"/>
      <c r="F21" s="152"/>
      <c r="G21" s="251"/>
      <c r="H21" s="465"/>
    </row>
    <row r="22" spans="1:8" ht="15.75" thickBot="1">
      <c r="A22" s="125"/>
      <c r="B22" s="177"/>
      <c r="C22" s="51"/>
      <c r="D22" s="131"/>
      <c r="E22" s="55"/>
      <c r="F22" s="152"/>
      <c r="G22" s="251"/>
      <c r="H22" s="465"/>
    </row>
    <row r="23" spans="1:8" ht="15.75" thickBot="1">
      <c r="A23" s="125"/>
      <c r="B23" s="164"/>
      <c r="C23" s="57"/>
      <c r="D23" s="52"/>
      <c r="E23" s="134"/>
      <c r="F23" s="56"/>
      <c r="G23" s="463"/>
      <c r="H23" s="466"/>
    </row>
    <row r="24" spans="1:8" ht="15.75" thickBot="1">
      <c r="A24" s="149"/>
      <c r="B24" s="164"/>
      <c r="C24" s="57"/>
      <c r="D24" s="52"/>
      <c r="E24" s="134"/>
      <c r="F24" s="56"/>
      <c r="G24" s="463"/>
      <c r="H24" s="466"/>
    </row>
    <row r="25" spans="1:8" ht="15.75" thickBot="1">
      <c r="A25" s="249"/>
      <c r="B25" s="177"/>
      <c r="C25" s="106"/>
      <c r="D25" s="52"/>
      <c r="E25" s="53"/>
      <c r="F25" s="152"/>
      <c r="G25" s="251"/>
      <c r="H25" s="465"/>
    </row>
    <row r="26" spans="1:8" ht="15.75" thickBot="1">
      <c r="A26" s="150"/>
      <c r="B26" s="162"/>
      <c r="C26" s="58"/>
      <c r="D26" s="52"/>
      <c r="E26" s="104"/>
      <c r="F26" s="153"/>
      <c r="G26" s="168"/>
      <c r="H26" s="102"/>
    </row>
    <row r="27" spans="1:8" ht="15.75" thickBot="1">
      <c r="A27" s="150"/>
      <c r="B27" s="162"/>
      <c r="C27" s="58"/>
      <c r="D27" s="54"/>
      <c r="E27" s="103"/>
      <c r="F27" s="154"/>
      <c r="G27" s="621"/>
      <c r="H27" s="102"/>
    </row>
    <row r="28" spans="1:8" ht="15.75" thickBot="1">
      <c r="A28" s="151"/>
      <c r="B28" s="166"/>
      <c r="C28" s="59"/>
      <c r="D28" s="52"/>
      <c r="E28" s="104"/>
      <c r="F28" s="154"/>
      <c r="G28" s="147"/>
      <c r="H28" s="623"/>
    </row>
    <row r="29" spans="1:8" ht="16.5" thickBot="1" thickTop="1">
      <c r="A29" s="415" t="s">
        <v>58</v>
      </c>
      <c r="B29" s="167">
        <f>B9+B10+B11+B12+B16</f>
        <v>197278515</v>
      </c>
      <c r="C29" s="127"/>
      <c r="D29" s="50"/>
      <c r="E29" s="104"/>
      <c r="F29" s="415" t="s">
        <v>103</v>
      </c>
      <c r="G29" s="501">
        <f>SUM(G9:G28)</f>
        <v>197278515</v>
      </c>
      <c r="H29" s="137"/>
    </row>
    <row r="30" spans="1:8" ht="15">
      <c r="A30" s="60"/>
      <c r="B30" s="61"/>
      <c r="C30" s="62"/>
      <c r="D30" s="61"/>
      <c r="E30" s="63"/>
      <c r="F30" s="60"/>
      <c r="G30" s="61"/>
      <c r="H30" s="62"/>
    </row>
    <row r="31" spans="1:8" ht="15.75" customHeight="1" thickBot="1">
      <c r="A31" s="727" t="s">
        <v>60</v>
      </c>
      <c r="B31" s="727"/>
      <c r="C31" s="727"/>
      <c r="D31" s="727"/>
      <c r="E31" s="727"/>
      <c r="F31" s="727"/>
      <c r="G31" s="727"/>
      <c r="H31" s="727"/>
    </row>
    <row r="32" spans="1:8" ht="15" customHeight="1" thickBot="1">
      <c r="A32" s="413" t="s">
        <v>65</v>
      </c>
      <c r="B32" s="64"/>
      <c r="C32" s="65"/>
      <c r="D32" s="66"/>
      <c r="E32" s="67"/>
      <c r="F32" s="414" t="s">
        <v>62</v>
      </c>
      <c r="G32" s="64"/>
      <c r="H32" s="65"/>
    </row>
    <row r="33" spans="1:8" s="14" customFormat="1" ht="15.75" thickBot="1">
      <c r="A33" s="68">
        <v>2018</v>
      </c>
      <c r="B33" s="69"/>
      <c r="C33" s="70"/>
      <c r="D33" s="71"/>
      <c r="E33" s="72"/>
      <c r="F33" s="72">
        <v>2018</v>
      </c>
      <c r="G33" s="69"/>
      <c r="H33" s="70"/>
    </row>
    <row r="34" spans="1:8" s="14" customFormat="1" ht="15.75" thickBot="1">
      <c r="A34" s="306"/>
      <c r="B34" s="74"/>
      <c r="C34" s="178"/>
      <c r="D34" s="30"/>
      <c r="E34" s="30"/>
      <c r="F34" s="56" t="s">
        <v>13</v>
      </c>
      <c r="G34" s="74">
        <v>45334765</v>
      </c>
      <c r="H34" s="75"/>
    </row>
    <row r="35" spans="1:8" s="14" customFormat="1" ht="30.75" thickBot="1">
      <c r="A35" s="125" t="s">
        <v>132</v>
      </c>
      <c r="B35" s="74">
        <v>56222037</v>
      </c>
      <c r="C35" s="178"/>
      <c r="D35" s="30"/>
      <c r="E35" s="30"/>
      <c r="F35" s="56" t="s">
        <v>145</v>
      </c>
      <c r="G35" s="74">
        <v>9245597</v>
      </c>
      <c r="H35" s="75"/>
    </row>
    <row r="36" spans="1:8" s="14" customFormat="1" ht="15.75" thickBot="1">
      <c r="A36" s="125" t="s">
        <v>133</v>
      </c>
      <c r="B36" s="74">
        <v>23842096</v>
      </c>
      <c r="C36" s="178"/>
      <c r="D36" s="30"/>
      <c r="E36" s="30"/>
      <c r="F36" s="152" t="s">
        <v>15</v>
      </c>
      <c r="G36" s="74">
        <v>58673894</v>
      </c>
      <c r="H36" s="107"/>
    </row>
    <row r="37" spans="1:8" s="14" customFormat="1" ht="15.75" thickBot="1">
      <c r="A37" s="125" t="s">
        <v>10</v>
      </c>
      <c r="B37" s="74">
        <v>13980000</v>
      </c>
      <c r="C37" s="178"/>
      <c r="D37" s="30"/>
      <c r="E37" s="30"/>
      <c r="F37" s="56" t="s">
        <v>57</v>
      </c>
      <c r="G37" s="74">
        <v>2500000</v>
      </c>
      <c r="H37" s="75"/>
    </row>
    <row r="38" spans="1:8" s="14" customFormat="1" ht="15.75" thickBot="1">
      <c r="A38" s="125" t="s">
        <v>151</v>
      </c>
      <c r="B38" s="74">
        <v>0</v>
      </c>
      <c r="C38" s="178"/>
      <c r="D38" s="30"/>
      <c r="E38" s="30"/>
      <c r="F38" s="56" t="s">
        <v>162</v>
      </c>
      <c r="G38" s="74">
        <v>24082472</v>
      </c>
      <c r="H38" s="75"/>
    </row>
    <row r="39" spans="1:8" s="14" customFormat="1" ht="15.75" thickBot="1">
      <c r="A39" s="125" t="s">
        <v>183</v>
      </c>
      <c r="B39" s="74">
        <v>45792595</v>
      </c>
      <c r="C39" s="178"/>
      <c r="D39" s="30"/>
      <c r="E39" s="30"/>
      <c r="F39" s="152" t="s">
        <v>149</v>
      </c>
      <c r="G39" s="74">
        <v>0</v>
      </c>
      <c r="H39" s="107"/>
    </row>
    <row r="40" spans="1:8" s="14" customFormat="1" ht="15.75" thickBot="1">
      <c r="A40" s="73"/>
      <c r="B40" s="74"/>
      <c r="C40" s="178"/>
      <c r="D40" s="30"/>
      <c r="E40" s="30"/>
      <c r="F40" s="76"/>
      <c r="G40" s="74"/>
      <c r="H40" s="75"/>
    </row>
    <row r="41" spans="1:8" s="14" customFormat="1" ht="15.75" thickBot="1">
      <c r="A41" s="307"/>
      <c r="B41" s="77"/>
      <c r="C41" s="179"/>
      <c r="D41" s="78"/>
      <c r="E41" s="78"/>
      <c r="F41" s="79"/>
      <c r="G41" s="79"/>
      <c r="H41" s="80"/>
    </row>
    <row r="42" spans="1:8" s="14" customFormat="1" ht="15.75" thickBot="1" thickTop="1">
      <c r="A42" s="416" t="s">
        <v>58</v>
      </c>
      <c r="B42" s="180">
        <f>SUM(B35:B41)</f>
        <v>139836728</v>
      </c>
      <c r="C42" s="180"/>
      <c r="D42" s="81"/>
      <c r="E42" s="81"/>
      <c r="F42" s="417" t="s">
        <v>59</v>
      </c>
      <c r="G42" s="180">
        <f>SUM(G34:G41)</f>
        <v>139836728</v>
      </c>
      <c r="H42" s="128">
        <f>H34+H35+H36+H37+H38</f>
        <v>0</v>
      </c>
    </row>
    <row r="43" spans="1:8" s="14" customFormat="1" ht="14.25">
      <c r="A43" s="101"/>
      <c r="B43" s="101"/>
      <c r="C43" s="101"/>
      <c r="D43" s="101"/>
      <c r="E43" s="101"/>
      <c r="F43" s="101"/>
      <c r="G43" s="101"/>
      <c r="H43" s="101"/>
    </row>
    <row r="44" spans="1:8" ht="29.25" customHeight="1" thickBot="1">
      <c r="A44" s="728" t="s">
        <v>63</v>
      </c>
      <c r="B44" s="728"/>
      <c r="C44" s="728"/>
      <c r="D44" s="728"/>
      <c r="E44" s="728"/>
      <c r="F44" s="728"/>
      <c r="G44" s="728"/>
      <c r="H44" s="728"/>
    </row>
    <row r="45" spans="1:8" ht="15" customHeight="1" thickBot="1">
      <c r="A45" s="413" t="s">
        <v>61</v>
      </c>
      <c r="B45" s="64"/>
      <c r="C45" s="65"/>
      <c r="D45" s="67"/>
      <c r="E45" s="67"/>
      <c r="F45" s="414" t="s">
        <v>62</v>
      </c>
      <c r="G45" s="64"/>
      <c r="H45" s="155"/>
    </row>
    <row r="46" spans="1:8" ht="15.75" thickBot="1">
      <c r="A46" s="68">
        <v>2018</v>
      </c>
      <c r="B46" s="69"/>
      <c r="C46" s="70"/>
      <c r="D46" s="72"/>
      <c r="E46" s="72"/>
      <c r="F46" s="72">
        <v>2018</v>
      </c>
      <c r="G46" s="69"/>
      <c r="H46" s="156"/>
    </row>
    <row r="47" spans="1:8" ht="30.75" thickBot="1">
      <c r="A47" s="125" t="s">
        <v>150</v>
      </c>
      <c r="B47" s="82">
        <v>47441787</v>
      </c>
      <c r="C47" s="83"/>
      <c r="D47" s="84"/>
      <c r="E47" s="84"/>
      <c r="F47" s="152" t="s">
        <v>64</v>
      </c>
      <c r="G47" s="82">
        <v>12933349</v>
      </c>
      <c r="H47" s="446"/>
    </row>
    <row r="48" spans="1:8" ht="15.75" thickBot="1">
      <c r="A48" s="125" t="s">
        <v>141</v>
      </c>
      <c r="B48" s="187">
        <v>0</v>
      </c>
      <c r="C48" s="75"/>
      <c r="D48" s="133"/>
      <c r="E48" s="30"/>
      <c r="F48" s="152" t="s">
        <v>147</v>
      </c>
      <c r="G48" s="187">
        <v>44508438</v>
      </c>
      <c r="H48" s="158"/>
    </row>
    <row r="49" spans="1:8" ht="15.75" thickBot="1">
      <c r="A49" s="125" t="s">
        <v>142</v>
      </c>
      <c r="B49" s="187">
        <v>0</v>
      </c>
      <c r="C49" s="107"/>
      <c r="D49" s="86"/>
      <c r="E49" s="86"/>
      <c r="F49" s="56" t="s">
        <v>148</v>
      </c>
      <c r="G49" s="129">
        <v>0</v>
      </c>
      <c r="H49" s="161"/>
    </row>
    <row r="50" spans="1:8" ht="15.75" thickBot="1">
      <c r="A50" s="125" t="s">
        <v>183</v>
      </c>
      <c r="B50" s="74">
        <v>10000000</v>
      </c>
      <c r="C50" s="75"/>
      <c r="D50" s="87"/>
      <c r="E50" s="86"/>
      <c r="F50" s="152" t="s">
        <v>149</v>
      </c>
      <c r="G50" s="129">
        <v>0</v>
      </c>
      <c r="H50" s="161"/>
    </row>
    <row r="51" spans="1:8" ht="15.75" thickBot="1">
      <c r="A51" s="73" t="s">
        <v>210</v>
      </c>
      <c r="B51" s="74">
        <v>0</v>
      </c>
      <c r="C51" s="157"/>
      <c r="D51" s="88" t="s">
        <v>211</v>
      </c>
      <c r="E51" s="30"/>
      <c r="F51" s="76"/>
      <c r="G51" s="85"/>
      <c r="H51" s="158"/>
    </row>
    <row r="52" spans="1:8" ht="15.75" thickBot="1">
      <c r="A52" s="73"/>
      <c r="B52" s="74"/>
      <c r="C52" s="158"/>
      <c r="D52" s="85"/>
      <c r="E52" s="30"/>
      <c r="F52" s="76"/>
      <c r="G52" s="85"/>
      <c r="H52" s="157"/>
    </row>
    <row r="53" spans="1:8" ht="15.75" thickBot="1">
      <c r="A53" s="73"/>
      <c r="B53" s="74"/>
      <c r="C53" s="157"/>
      <c r="D53" s="133"/>
      <c r="E53" s="30"/>
      <c r="F53" s="130"/>
      <c r="G53" s="74"/>
      <c r="H53" s="158"/>
    </row>
    <row r="54" spans="1:8" ht="15.75" thickBot="1">
      <c r="A54" s="89"/>
      <c r="B54" s="79"/>
      <c r="C54" s="159"/>
      <c r="D54" s="90"/>
      <c r="E54" s="78"/>
      <c r="F54" s="79"/>
      <c r="G54" s="79"/>
      <c r="H54" s="159"/>
    </row>
    <row r="55" spans="1:8" ht="15" thickBot="1">
      <c r="A55" s="418" t="s">
        <v>58</v>
      </c>
      <c r="B55" s="263">
        <f>SUM(B47:B54)</f>
        <v>57441787</v>
      </c>
      <c r="C55" s="160"/>
      <c r="D55" s="91"/>
      <c r="E55" s="29"/>
      <c r="F55" s="92" t="s">
        <v>59</v>
      </c>
      <c r="G55" s="264">
        <f>SUM(G47:G54)</f>
        <v>57441787</v>
      </c>
      <c r="H55" s="447">
        <f>H47+H48+H49</f>
        <v>0</v>
      </c>
    </row>
    <row r="56" spans="1:8" ht="12.75">
      <c r="A56" s="93"/>
      <c r="B56" s="93"/>
      <c r="C56" s="93"/>
      <c r="D56" s="93"/>
      <c r="E56" s="93"/>
      <c r="F56" s="93"/>
      <c r="G56" s="93"/>
      <c r="H56" s="93"/>
    </row>
  </sheetData>
  <sheetProtection/>
  <mergeCells count="5">
    <mergeCell ref="A31:H31"/>
    <mergeCell ref="A44:H44"/>
    <mergeCell ref="A2:H2"/>
    <mergeCell ref="A4:H4"/>
    <mergeCell ref="A5:H5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6.7109375" style="0" customWidth="1"/>
    <col min="2" max="2" width="41.140625" style="0" customWidth="1"/>
    <col min="3" max="3" width="31.7109375" style="14" customWidth="1"/>
    <col min="4" max="5" width="0" style="0" hidden="1" customWidth="1"/>
    <col min="6" max="6" width="14.57421875" style="0" hidden="1" customWidth="1"/>
  </cols>
  <sheetData>
    <row r="2" spans="1:6" ht="15" customHeight="1">
      <c r="A2" s="735" t="s">
        <v>350</v>
      </c>
      <c r="B2" s="735"/>
      <c r="C2" s="735"/>
      <c r="D2" s="113"/>
      <c r="E2" s="113"/>
      <c r="F2" s="113"/>
    </row>
    <row r="3" spans="1:6" ht="15" customHeight="1">
      <c r="A3" s="141"/>
      <c r="B3" s="141"/>
      <c r="C3" s="594"/>
      <c r="D3" s="141"/>
      <c r="E3" s="141"/>
      <c r="F3" s="141"/>
    </row>
    <row r="4" spans="2:6" ht="14.25">
      <c r="B4" s="734" t="s">
        <v>81</v>
      </c>
      <c r="C4" s="734"/>
      <c r="D4" s="734"/>
      <c r="E4" s="734"/>
      <c r="F4" s="734"/>
    </row>
    <row r="5" spans="2:6" ht="14.25">
      <c r="B5" s="734" t="s">
        <v>281</v>
      </c>
      <c r="C5" s="734"/>
      <c r="D5" s="734"/>
      <c r="E5" s="734"/>
      <c r="F5" s="734"/>
    </row>
    <row r="6" spans="2:4" ht="15.75" thickBot="1">
      <c r="B6" s="94"/>
      <c r="C6" s="595"/>
      <c r="D6" s="26"/>
    </row>
    <row r="7" spans="2:6" ht="15" thickBot="1">
      <c r="B7" s="731" t="s">
        <v>232</v>
      </c>
      <c r="C7" s="732"/>
      <c r="D7" s="732"/>
      <c r="E7" s="732"/>
      <c r="F7" s="733"/>
    </row>
    <row r="8" spans="2:6" ht="15" thickBot="1">
      <c r="B8" s="121" t="s">
        <v>86</v>
      </c>
      <c r="C8" s="135" t="s">
        <v>82</v>
      </c>
      <c r="D8" s="104" t="s">
        <v>83</v>
      </c>
      <c r="E8" s="104" t="s">
        <v>84</v>
      </c>
      <c r="F8" s="431" t="s">
        <v>85</v>
      </c>
    </row>
    <row r="9" spans="2:6" ht="15" thickBot="1">
      <c r="B9" s="121"/>
      <c r="C9" s="517" t="s">
        <v>4</v>
      </c>
      <c r="D9" s="104"/>
      <c r="E9" s="104"/>
      <c r="F9" s="431"/>
    </row>
    <row r="10" spans="2:6" ht="16.5" customHeight="1" thickBot="1">
      <c r="B10" s="604" t="s">
        <v>158</v>
      </c>
      <c r="C10" s="601">
        <f>C16+C18</f>
        <v>1764000</v>
      </c>
      <c r="D10" s="117" t="e">
        <f>SUM(#REF!,#REF!,D16,D19)</f>
        <v>#REF!</v>
      </c>
      <c r="E10" s="117" t="e">
        <f>SUM(#REF!,#REF!,E16,E19)</f>
        <v>#REF!</v>
      </c>
      <c r="F10" s="117" t="e">
        <f>SUM(#REF!,#REF!,F16,F19)</f>
        <v>#REF!</v>
      </c>
    </row>
    <row r="11" spans="2:6" ht="15.75" thickBot="1">
      <c r="B11" s="145" t="s">
        <v>107</v>
      </c>
      <c r="C11" s="596">
        <v>700000</v>
      </c>
      <c r="D11" s="18"/>
      <c r="E11" s="18"/>
      <c r="F11" s="18"/>
    </row>
    <row r="12" spans="2:6" ht="15.75" thickBot="1">
      <c r="B12" s="119" t="s">
        <v>108</v>
      </c>
      <c r="C12" s="120">
        <v>231000</v>
      </c>
      <c r="D12" s="18"/>
      <c r="E12" s="18"/>
      <c r="F12" s="18"/>
    </row>
    <row r="13" spans="2:6" ht="15.75" thickBot="1">
      <c r="B13" s="31" t="s">
        <v>207</v>
      </c>
      <c r="C13" s="120">
        <v>132000</v>
      </c>
      <c r="D13" s="18"/>
      <c r="E13" s="18"/>
      <c r="F13" s="18"/>
    </row>
    <row r="14" spans="2:6" ht="15.75" thickBot="1">
      <c r="B14" s="119" t="s">
        <v>208</v>
      </c>
      <c r="C14" s="597">
        <v>1000</v>
      </c>
      <c r="D14" s="99"/>
      <c r="E14" s="99"/>
      <c r="F14" s="99"/>
    </row>
    <row r="15" spans="2:6" ht="15.75" thickBot="1">
      <c r="B15" s="119" t="s">
        <v>209</v>
      </c>
      <c r="C15" s="598">
        <v>400000</v>
      </c>
      <c r="D15" s="285"/>
      <c r="E15" s="285"/>
      <c r="F15" s="285"/>
    </row>
    <row r="16" spans="2:6" ht="15.75" thickBot="1">
      <c r="B16" s="603" t="s">
        <v>94</v>
      </c>
      <c r="C16" s="602">
        <f>C11+C12+C13+C14+C15</f>
        <v>1464000</v>
      </c>
      <c r="D16" s="116" t="e">
        <f>SUM(#REF!)</f>
        <v>#REF!</v>
      </c>
      <c r="E16" s="116" t="e">
        <f>SUM(#REF!)</f>
        <v>#REF!</v>
      </c>
      <c r="F16" s="116" t="e">
        <f>SUM(#REF!)</f>
        <v>#REF!</v>
      </c>
    </row>
    <row r="17" spans="2:6" ht="15.75" thickBot="1">
      <c r="B17" s="119" t="s">
        <v>88</v>
      </c>
      <c r="C17" s="120">
        <v>300000</v>
      </c>
      <c r="D17" s="120"/>
      <c r="E17" s="120"/>
      <c r="F17" s="120"/>
    </row>
    <row r="18" spans="2:6" ht="15.75" thickBot="1">
      <c r="B18" s="603" t="s">
        <v>87</v>
      </c>
      <c r="C18" s="605">
        <f>C17</f>
        <v>300000</v>
      </c>
      <c r="D18" s="120"/>
      <c r="E18" s="120"/>
      <c r="F18" s="120"/>
    </row>
    <row r="19" spans="2:6" ht="15.75" thickBot="1">
      <c r="B19" s="143"/>
      <c r="C19" s="599"/>
      <c r="D19" s="116">
        <f>SUM(D17:D17)</f>
        <v>0</v>
      </c>
      <c r="E19" s="116">
        <f>SUM(E17:E17)</f>
        <v>0</v>
      </c>
      <c r="F19" s="116">
        <f>SUM(F17:F17)</f>
        <v>0</v>
      </c>
    </row>
    <row r="20" spans="2:6" ht="15" thickBot="1">
      <c r="B20" s="604" t="s">
        <v>95</v>
      </c>
      <c r="C20" s="607">
        <f>C21+C23</f>
        <v>2339000</v>
      </c>
      <c r="D20" s="118" t="e">
        <f>SUM(#REF!,D22,#REF!,#REF!)</f>
        <v>#REF!</v>
      </c>
      <c r="E20" s="118" t="e">
        <f>SUM(#REF!,E22,#REF!,#REF!)</f>
        <v>#REF!</v>
      </c>
      <c r="F20" s="118" t="e">
        <f>SUM(#REF!,F22,#REF!,#REF!)</f>
        <v>#REF!</v>
      </c>
    </row>
    <row r="21" spans="2:6" s="6" customFormat="1" ht="15.75" thickBot="1">
      <c r="B21" s="31" t="s">
        <v>89</v>
      </c>
      <c r="C21" s="120">
        <f>C22</f>
        <v>1840000</v>
      </c>
      <c r="D21" s="120"/>
      <c r="E21" s="120"/>
      <c r="F21" s="120"/>
    </row>
    <row r="22" spans="2:6" ht="15.75" thickBot="1">
      <c r="B22" s="608" t="s">
        <v>94</v>
      </c>
      <c r="C22" s="605">
        <v>1840000</v>
      </c>
      <c r="D22" s="116">
        <f>SUM(D21:D21)</f>
        <v>0</v>
      </c>
      <c r="E22" s="116">
        <f>SUM(E21:E21)</f>
        <v>0</v>
      </c>
      <c r="F22" s="116">
        <f>SUM(F21:F21)</f>
        <v>0</v>
      </c>
    </row>
    <row r="23" spans="2:6" s="14" customFormat="1" ht="15.75" thickBot="1">
      <c r="B23" s="119" t="s">
        <v>88</v>
      </c>
      <c r="C23" s="120">
        <f>C24</f>
        <v>499000</v>
      </c>
      <c r="D23" s="120"/>
      <c r="E23" s="120"/>
      <c r="F23" s="120"/>
    </row>
    <row r="24" spans="2:6" ht="15.75" thickBot="1">
      <c r="B24" s="603" t="s">
        <v>87</v>
      </c>
      <c r="C24" s="605">
        <v>499000</v>
      </c>
      <c r="D24" s="116"/>
      <c r="E24" s="116"/>
      <c r="F24" s="116"/>
    </row>
    <row r="25" spans="2:6" ht="15.75" thickBot="1">
      <c r="B25" s="606" t="s">
        <v>159</v>
      </c>
      <c r="C25" s="609">
        <f>C26+C28</f>
        <v>9670000</v>
      </c>
      <c r="D25" s="116"/>
      <c r="E25" s="116"/>
      <c r="F25" s="116"/>
    </row>
    <row r="26" spans="2:6" ht="15.75" thickBot="1">
      <c r="B26" s="125" t="s">
        <v>89</v>
      </c>
      <c r="C26" s="600">
        <f>C27</f>
        <v>7610000</v>
      </c>
      <c r="D26" s="116"/>
      <c r="E26" s="116"/>
      <c r="F26" s="116"/>
    </row>
    <row r="27" spans="2:12" ht="15.75" thickBot="1">
      <c r="B27" s="603" t="s">
        <v>94</v>
      </c>
      <c r="C27" s="605">
        <v>7610000</v>
      </c>
      <c r="D27" s="116"/>
      <c r="E27" s="116"/>
      <c r="F27" s="116"/>
      <c r="L27" s="286" t="s">
        <v>0</v>
      </c>
    </row>
    <row r="28" spans="2:6" ht="15.75" thickBot="1">
      <c r="B28" s="119" t="s">
        <v>88</v>
      </c>
      <c r="C28" s="120">
        <f>C29</f>
        <v>2060000</v>
      </c>
      <c r="D28" s="116"/>
      <c r="E28" s="116"/>
      <c r="F28" s="116"/>
    </row>
    <row r="29" spans="2:6" ht="15.75" thickBot="1">
      <c r="B29" s="603" t="s">
        <v>87</v>
      </c>
      <c r="C29" s="605">
        <v>2060000</v>
      </c>
      <c r="D29" s="116"/>
      <c r="E29" s="116"/>
      <c r="F29" s="116"/>
    </row>
    <row r="30" spans="2:6" ht="15" thickBot="1">
      <c r="B30" s="606" t="s">
        <v>160</v>
      </c>
      <c r="C30" s="609">
        <f>C33+C35</f>
        <v>207000</v>
      </c>
      <c r="D30" s="118" t="e">
        <f>SUM(D33,#REF!,#REF!,#REF!)</f>
        <v>#REF!</v>
      </c>
      <c r="E30" s="118" t="e">
        <f>SUM(E33,#REF!,#REF!,#REF!)</f>
        <v>#REF!</v>
      </c>
      <c r="F30" s="118" t="e">
        <f>SUM(F33,#REF!,#REF!,#REF!)</f>
        <v>#REF!</v>
      </c>
    </row>
    <row r="31" spans="2:6" ht="15.75" thickBot="1">
      <c r="B31" s="31" t="s">
        <v>108</v>
      </c>
      <c r="C31" s="120">
        <v>186000</v>
      </c>
      <c r="D31" s="18"/>
      <c r="E31" s="18"/>
      <c r="F31" s="18"/>
    </row>
    <row r="32" spans="2:6" ht="15.75" thickBot="1">
      <c r="B32" s="31" t="s">
        <v>109</v>
      </c>
      <c r="C32" s="120">
        <v>17000</v>
      </c>
      <c r="D32" s="18"/>
      <c r="E32" s="18"/>
      <c r="F32" s="18"/>
    </row>
    <row r="33" spans="2:6" ht="15.75" thickBot="1">
      <c r="B33" s="603" t="s">
        <v>94</v>
      </c>
      <c r="C33" s="605">
        <f>C31+C32</f>
        <v>203000</v>
      </c>
      <c r="D33" s="116">
        <f>SUM(D31:D31)</f>
        <v>0</v>
      </c>
      <c r="E33" s="116">
        <f>SUM(E31:E31)</f>
        <v>0</v>
      </c>
      <c r="F33" s="116">
        <f>SUM(F31:F31)</f>
        <v>0</v>
      </c>
    </row>
    <row r="34" spans="2:6" s="14" customFormat="1" ht="15.75" thickBot="1">
      <c r="B34" s="119" t="s">
        <v>88</v>
      </c>
      <c r="C34" s="120">
        <v>4000</v>
      </c>
      <c r="D34" s="120"/>
      <c r="E34" s="120"/>
      <c r="F34" s="120"/>
    </row>
    <row r="35" spans="2:6" s="14" customFormat="1" ht="15.75" thickBot="1">
      <c r="B35" s="603" t="s">
        <v>87</v>
      </c>
      <c r="C35" s="605">
        <f>C34</f>
        <v>4000</v>
      </c>
      <c r="D35" s="120"/>
      <c r="E35" s="120"/>
      <c r="F35" s="120"/>
    </row>
    <row r="36" spans="2:6" ht="13.5" thickBot="1">
      <c r="B36" s="610" t="s">
        <v>161</v>
      </c>
      <c r="C36" s="611">
        <f>C10+C20+C25+C30</f>
        <v>13980000</v>
      </c>
      <c r="D36" s="409"/>
      <c r="E36" s="409"/>
      <c r="F36" s="409"/>
    </row>
  </sheetData>
  <sheetProtection/>
  <mergeCells count="4">
    <mergeCell ref="B7:F7"/>
    <mergeCell ref="B4:F4"/>
    <mergeCell ref="B5:F5"/>
    <mergeCell ref="A2:C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B1">
      <selection activeCell="B4" sqref="B4"/>
    </sheetView>
  </sheetViews>
  <sheetFormatPr defaultColWidth="9.140625" defaultRowHeight="12.75"/>
  <cols>
    <col min="1" max="1" width="4.57421875" style="0" hidden="1" customWidth="1"/>
    <col min="2" max="2" width="66.7109375" style="0" customWidth="1"/>
    <col min="3" max="3" width="20.28125" style="0" customWidth="1"/>
  </cols>
  <sheetData>
    <row r="1" spans="1:3" ht="12.75" customHeight="1">
      <c r="A1" s="736" t="s">
        <v>351</v>
      </c>
      <c r="B1" s="736"/>
      <c r="C1" s="736"/>
    </row>
    <row r="2" spans="2:3" ht="55.5" customHeight="1">
      <c r="B2" s="15"/>
      <c r="C2" s="15"/>
    </row>
    <row r="3" spans="1:3" ht="16.5" customHeight="1">
      <c r="A3" s="716" t="s">
        <v>189</v>
      </c>
      <c r="B3" s="716"/>
      <c r="C3" s="716"/>
    </row>
    <row r="4" spans="1:3" ht="33.75" customHeight="1">
      <c r="A4" s="26"/>
      <c r="B4" s="94">
        <v>2018</v>
      </c>
      <c r="C4" s="94"/>
    </row>
    <row r="5" spans="1:3" ht="22.5" customHeight="1">
      <c r="A5" s="26"/>
      <c r="B5" s="410" t="s">
        <v>20</v>
      </c>
      <c r="C5" s="410" t="s">
        <v>228</v>
      </c>
    </row>
    <row r="6" spans="1:3" ht="29.25" customHeight="1">
      <c r="A6" s="26"/>
      <c r="B6" s="254" t="s">
        <v>190</v>
      </c>
      <c r="C6" s="246">
        <v>1108310</v>
      </c>
    </row>
    <row r="7" spans="1:3" ht="29.25" customHeight="1">
      <c r="A7" s="26"/>
      <c r="B7" s="254" t="s">
        <v>191</v>
      </c>
      <c r="C7" s="246">
        <v>7008000</v>
      </c>
    </row>
    <row r="8" spans="1:3" ht="29.25" customHeight="1">
      <c r="A8" s="26"/>
      <c r="B8" s="254" t="s">
        <v>253</v>
      </c>
      <c r="C8" s="246">
        <v>1461972</v>
      </c>
    </row>
    <row r="9" spans="1:3" ht="29.25" customHeight="1">
      <c r="A9" s="26"/>
      <c r="B9" s="254" t="s">
        <v>192</v>
      </c>
      <c r="C9" s="246">
        <v>1725200</v>
      </c>
    </row>
    <row r="10" spans="1:3" ht="29.25" customHeight="1">
      <c r="A10" s="26"/>
      <c r="B10" s="254" t="s">
        <v>193</v>
      </c>
      <c r="C10" s="246">
        <v>5000000</v>
      </c>
    </row>
    <row r="11" spans="2:3" ht="29.25" customHeight="1">
      <c r="B11" s="254" t="s">
        <v>194</v>
      </c>
      <c r="C11" s="246">
        <v>520200</v>
      </c>
    </row>
    <row r="12" spans="2:3" ht="29.25" customHeight="1">
      <c r="B12" s="254" t="s">
        <v>254</v>
      </c>
      <c r="C12" s="246">
        <v>1170400</v>
      </c>
    </row>
    <row r="13" spans="2:3" ht="29.25" customHeight="1">
      <c r="B13" s="254" t="s">
        <v>195</v>
      </c>
      <c r="C13" s="246">
        <v>8309000</v>
      </c>
    </row>
    <row r="14" spans="2:3" ht="29.25" customHeight="1">
      <c r="B14" s="254" t="s">
        <v>95</v>
      </c>
      <c r="C14" s="246">
        <v>719680</v>
      </c>
    </row>
    <row r="15" spans="2:3" ht="29.25" customHeight="1">
      <c r="B15" s="188" t="s">
        <v>196</v>
      </c>
      <c r="C15" s="246">
        <v>3100000</v>
      </c>
    </row>
    <row r="16" spans="2:3" ht="42.75" customHeight="1">
      <c r="B16" s="275" t="s">
        <v>255</v>
      </c>
      <c r="C16" s="276">
        <v>1800000</v>
      </c>
    </row>
    <row r="17" spans="2:3" ht="42.75" customHeight="1">
      <c r="B17" s="275" t="s">
        <v>276</v>
      </c>
      <c r="C17" s="276">
        <v>15000000</v>
      </c>
    </row>
    <row r="18" spans="1:3" ht="22.5" customHeight="1">
      <c r="A18" s="26"/>
      <c r="B18" s="474" t="s">
        <v>197</v>
      </c>
      <c r="C18" s="473">
        <f>SUM(C6:C17)</f>
        <v>46922762</v>
      </c>
    </row>
  </sheetData>
  <sheetProtection/>
  <mergeCells count="2">
    <mergeCell ref="A3:C3"/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C1:Y181"/>
  <sheetViews>
    <sheetView zoomScalePageLayoutView="0" workbookViewId="0" topLeftCell="C1">
      <selection activeCell="U2" sqref="U2"/>
    </sheetView>
  </sheetViews>
  <sheetFormatPr defaultColWidth="9.140625" defaultRowHeight="12.75"/>
  <cols>
    <col min="1" max="1" width="2.8515625" style="0" hidden="1" customWidth="1"/>
    <col min="2" max="2" width="4.140625" style="0" hidden="1" customWidth="1"/>
    <col min="3" max="3" width="6.00390625" style="0" customWidth="1"/>
    <col min="4" max="4" width="5.7109375" style="0" customWidth="1"/>
    <col min="5" max="5" width="4.28125" style="0" hidden="1" customWidth="1"/>
    <col min="6" max="7" width="9.140625" style="0" hidden="1" customWidth="1"/>
    <col min="8" max="8" width="12.8515625" style="0" hidden="1" customWidth="1"/>
    <col min="9" max="9" width="6.421875" style="0" customWidth="1"/>
    <col min="10" max="10" width="20.00390625" style="0" customWidth="1"/>
    <col min="11" max="11" width="5.7109375" style="0" customWidth="1"/>
    <col min="12" max="12" width="1.1484375" style="0" customWidth="1"/>
    <col min="13" max="13" width="10.7109375" style="0" customWidth="1"/>
    <col min="14" max="14" width="8.00390625" style="0" hidden="1" customWidth="1"/>
    <col min="15" max="17" width="8.28125" style="0" hidden="1" customWidth="1"/>
    <col min="18" max="18" width="2.00390625" style="0" hidden="1" customWidth="1"/>
    <col min="19" max="19" width="8.8515625" style="97" customWidth="1"/>
    <col min="20" max="20" width="10.28125" style="97" bestFit="1" customWidth="1"/>
    <col min="21" max="21" width="8.8515625" style="97" customWidth="1"/>
    <col min="22" max="22" width="11.140625" style="0" bestFit="1" customWidth="1"/>
    <col min="23" max="23" width="10.140625" style="0" bestFit="1" customWidth="1"/>
    <col min="24" max="24" width="11.140625" style="0" bestFit="1" customWidth="1"/>
  </cols>
  <sheetData>
    <row r="1" spans="3:21" ht="12.75">
      <c r="C1" s="777" t="s">
        <v>352</v>
      </c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378"/>
    </row>
    <row r="2" spans="3:21" ht="13.5" thickBot="1"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  <c r="T2" s="190"/>
      <c r="U2" s="190"/>
    </row>
    <row r="3" spans="3:21" ht="12.75" customHeight="1">
      <c r="C3" s="191"/>
      <c r="D3" s="805"/>
      <c r="E3" s="806"/>
      <c r="F3" s="806"/>
      <c r="G3" s="807"/>
      <c r="H3" s="805" t="s">
        <v>1</v>
      </c>
      <c r="I3" s="806"/>
      <c r="J3" s="807"/>
      <c r="K3" s="805" t="s">
        <v>18</v>
      </c>
      <c r="L3" s="807"/>
      <c r="M3" s="779" t="s">
        <v>283</v>
      </c>
      <c r="N3" s="780"/>
      <c r="O3" s="780"/>
      <c r="P3" s="780"/>
      <c r="Q3" s="780"/>
      <c r="R3" s="780"/>
      <c r="S3" s="780"/>
      <c r="T3" s="781"/>
      <c r="U3" s="195"/>
    </row>
    <row r="4" spans="3:21" ht="66.75" customHeight="1">
      <c r="C4" s="192" t="s">
        <v>3</v>
      </c>
      <c r="D4" s="799"/>
      <c r="E4" s="800"/>
      <c r="F4" s="800"/>
      <c r="G4" s="801"/>
      <c r="H4" s="799"/>
      <c r="I4" s="800"/>
      <c r="J4" s="801"/>
      <c r="K4" s="799"/>
      <c r="L4" s="801"/>
      <c r="M4" s="193" t="s">
        <v>119</v>
      </c>
      <c r="N4" s="193"/>
      <c r="O4" s="193"/>
      <c r="P4" s="193"/>
      <c r="Q4" s="193"/>
      <c r="R4" s="194"/>
      <c r="S4" s="518" t="s">
        <v>244</v>
      </c>
      <c r="T4" s="195" t="s">
        <v>218</v>
      </c>
      <c r="U4" s="195" t="s">
        <v>217</v>
      </c>
    </row>
    <row r="5" spans="3:21" ht="12.75">
      <c r="C5" s="192" t="s">
        <v>8</v>
      </c>
      <c r="D5" s="799"/>
      <c r="E5" s="800"/>
      <c r="F5" s="800"/>
      <c r="G5" s="801"/>
      <c r="H5" s="799" t="s">
        <v>6</v>
      </c>
      <c r="I5" s="800"/>
      <c r="J5" s="801"/>
      <c r="K5" s="799" t="s">
        <v>7</v>
      </c>
      <c r="L5" s="801"/>
      <c r="M5" s="193"/>
      <c r="N5" s="193"/>
      <c r="O5" s="193"/>
      <c r="P5" s="193"/>
      <c r="Q5" s="193"/>
      <c r="R5" s="194"/>
      <c r="S5" s="195"/>
      <c r="T5" s="194"/>
      <c r="U5" s="195"/>
    </row>
    <row r="6" spans="3:24" ht="13.5" thickBot="1">
      <c r="C6" s="196"/>
      <c r="D6" s="808"/>
      <c r="E6" s="809"/>
      <c r="F6" s="809"/>
      <c r="G6" s="810"/>
      <c r="H6" s="808" t="s">
        <v>8</v>
      </c>
      <c r="I6" s="809"/>
      <c r="J6" s="810"/>
      <c r="K6" s="808"/>
      <c r="L6" s="810"/>
      <c r="M6" s="197" t="s">
        <v>66</v>
      </c>
      <c r="N6" s="197"/>
      <c r="O6" s="197"/>
      <c r="P6" s="197"/>
      <c r="Q6" s="197"/>
      <c r="R6" s="198"/>
      <c r="S6" s="195" t="s">
        <v>66</v>
      </c>
      <c r="T6" s="194" t="s">
        <v>66</v>
      </c>
      <c r="U6" s="195" t="s">
        <v>66</v>
      </c>
      <c r="X6" s="580" t="s">
        <v>271</v>
      </c>
    </row>
    <row r="7" spans="3:22" ht="15" customHeight="1" thickTop="1">
      <c r="C7" s="802" t="s">
        <v>104</v>
      </c>
      <c r="D7" s="803"/>
      <c r="E7" s="803"/>
      <c r="F7" s="803"/>
      <c r="G7" s="803"/>
      <c r="H7" s="803"/>
      <c r="I7" s="803"/>
      <c r="J7" s="803"/>
      <c r="K7" s="803"/>
      <c r="L7" s="803"/>
      <c r="M7" s="199">
        <f>+M9+M14+M17+M21+M25+M29+M33+M37+M41+M45+M49+M53+M58+M64+M71+M77+M81+M85+M91+M97+M103+M107+M111+M115+M119+M123+M128+M134+M138+M142+M146+M160+M164+M169+M173+M176+M180</f>
        <v>197278515</v>
      </c>
      <c r="N7" s="199" t="e">
        <f>SUM(N15,#REF!,N23,#REF!,#REF!,N31,N47)</f>
        <v>#REF!</v>
      </c>
      <c r="O7" s="199" t="e">
        <f>SUM(O15,#REF!,O23,#REF!,#REF!,O31,O47)</f>
        <v>#REF!</v>
      </c>
      <c r="P7" s="199" t="e">
        <f>SUM(P15,#REF!,P23,#REF!,#REF!,P31,P47)</f>
        <v>#REF!</v>
      </c>
      <c r="Q7" s="199" t="e">
        <f>SUM(Q15,#REF!,Q23,#REF!,#REF!,Q31,Q47)</f>
        <v>#REF!</v>
      </c>
      <c r="R7" s="200" t="e">
        <f>SUM(R15,#REF!,R23,#REF!,#REF!,R31,R47)</f>
        <v>#REF!</v>
      </c>
      <c r="S7" s="199">
        <f>S33+S34+S91+S134+S160</f>
        <v>37822096</v>
      </c>
      <c r="T7" s="200">
        <f>T41+T45+T49+T53+T58+T64+T111+T115</f>
        <v>56741062</v>
      </c>
      <c r="U7" s="199">
        <f>U14+U25+U33+U70+U77+U91+U119+U123+U160+U169+U176</f>
        <v>46922762</v>
      </c>
      <c r="V7" s="100"/>
    </row>
    <row r="8" spans="3:21" ht="15" customHeight="1">
      <c r="C8" s="201"/>
      <c r="D8" s="786" t="s">
        <v>67</v>
      </c>
      <c r="E8" s="787"/>
      <c r="F8" s="787"/>
      <c r="G8" s="787"/>
      <c r="H8" s="787"/>
      <c r="I8" s="787"/>
      <c r="J8" s="787"/>
      <c r="K8" s="787"/>
      <c r="L8" s="787"/>
      <c r="M8" s="788"/>
      <c r="N8" s="202"/>
      <c r="O8" s="202"/>
      <c r="P8" s="202"/>
      <c r="Q8" s="202"/>
      <c r="R8" s="202"/>
      <c r="S8" s="203"/>
      <c r="T8" s="381"/>
      <c r="U8" s="203"/>
    </row>
    <row r="9" spans="3:21" ht="15" customHeight="1">
      <c r="C9" s="204"/>
      <c r="D9" s="778"/>
      <c r="E9" s="778"/>
      <c r="F9" s="778"/>
      <c r="G9" s="782" t="s">
        <v>93</v>
      </c>
      <c r="H9" s="783"/>
      <c r="I9" s="783"/>
      <c r="J9" s="783"/>
      <c r="K9" s="783"/>
      <c r="L9" s="804"/>
      <c r="M9" s="206">
        <v>24082472</v>
      </c>
      <c r="N9" s="206" t="e">
        <f>SUM(N10:N13)</f>
        <v>#REF!</v>
      </c>
      <c r="O9" s="206" t="e">
        <f>SUM(O10:O13)</f>
        <v>#REF!</v>
      </c>
      <c r="P9" s="206" t="e">
        <f>SUM(P10:P13)</f>
        <v>#REF!</v>
      </c>
      <c r="Q9" s="206" t="e">
        <f>SUM(Q10:Q13)</f>
        <v>#REF!</v>
      </c>
      <c r="R9" s="207" t="e">
        <f>SUM(R10:R13)</f>
        <v>#REF!</v>
      </c>
      <c r="S9" s="206"/>
      <c r="T9" s="207"/>
      <c r="U9" s="206"/>
    </row>
    <row r="10" spans="3:25" ht="15" customHeight="1">
      <c r="C10" s="204"/>
      <c r="D10" s="778"/>
      <c r="E10" s="778"/>
      <c r="F10" s="778"/>
      <c r="G10" s="778"/>
      <c r="H10" s="778"/>
      <c r="I10" s="208"/>
      <c r="J10" s="748" t="s">
        <v>102</v>
      </c>
      <c r="K10" s="749"/>
      <c r="L10" s="750"/>
      <c r="M10" s="210"/>
      <c r="N10" s="210">
        <f>'átadott pénzeszköz'!F9</f>
        <v>0</v>
      </c>
      <c r="O10" s="210">
        <f>'átadott pénzeszköz'!G9</f>
        <v>0</v>
      </c>
      <c r="P10" s="210">
        <f>'átadott pénzeszköz'!H9</f>
        <v>0</v>
      </c>
      <c r="Q10" s="210">
        <f>'átadott pénzeszköz'!I9</f>
        <v>0</v>
      </c>
      <c r="R10" s="211">
        <f>'átadott pénzeszköz'!J9</f>
        <v>0</v>
      </c>
      <c r="S10" s="210"/>
      <c r="T10" s="211"/>
      <c r="U10" s="210"/>
      <c r="W10" s="286"/>
      <c r="X10" s="100"/>
      <c r="Y10" s="100"/>
    </row>
    <row r="11" spans="3:25" ht="15" customHeight="1">
      <c r="C11" s="204"/>
      <c r="D11" s="205"/>
      <c r="E11" s="205"/>
      <c r="F11" s="205"/>
      <c r="G11" s="205"/>
      <c r="H11" s="205"/>
      <c r="I11" s="208"/>
      <c r="J11" s="748" t="s">
        <v>130</v>
      </c>
      <c r="K11" s="749"/>
      <c r="L11" s="209"/>
      <c r="M11" s="210"/>
      <c r="N11" s="210"/>
      <c r="O11" s="210"/>
      <c r="P11" s="210"/>
      <c r="Q11" s="210"/>
      <c r="R11" s="211"/>
      <c r="S11" s="210"/>
      <c r="T11" s="211"/>
      <c r="U11" s="210"/>
      <c r="W11" s="286"/>
      <c r="X11" s="100"/>
      <c r="Y11" s="100"/>
    </row>
    <row r="12" spans="3:25" ht="15" customHeight="1">
      <c r="C12" s="204"/>
      <c r="D12" s="205"/>
      <c r="E12" s="205"/>
      <c r="F12" s="205"/>
      <c r="G12" s="205"/>
      <c r="H12" s="205"/>
      <c r="I12" s="208"/>
      <c r="J12" s="748" t="s">
        <v>131</v>
      </c>
      <c r="K12" s="749"/>
      <c r="L12" s="209"/>
      <c r="M12" s="210"/>
      <c r="N12" s="210"/>
      <c r="O12" s="210"/>
      <c r="P12" s="210"/>
      <c r="Q12" s="210"/>
      <c r="R12" s="211"/>
      <c r="S12" s="210"/>
      <c r="T12" s="211"/>
      <c r="U12" s="210"/>
      <c r="V12" s="100"/>
      <c r="W12" s="286"/>
      <c r="X12" s="100"/>
      <c r="Y12" s="100"/>
    </row>
    <row r="13" spans="3:21" ht="15" customHeight="1">
      <c r="C13" s="204"/>
      <c r="D13" s="778"/>
      <c r="E13" s="778"/>
      <c r="F13" s="778"/>
      <c r="G13" s="778"/>
      <c r="H13" s="778"/>
      <c r="I13" s="208"/>
      <c r="J13" s="748" t="s">
        <v>148</v>
      </c>
      <c r="K13" s="749"/>
      <c r="L13" s="750"/>
      <c r="M13" s="210"/>
      <c r="N13" s="210" t="e">
        <f>'átadott pénzeszköz'!#REF!</f>
        <v>#REF!</v>
      </c>
      <c r="O13" s="210" t="e">
        <f>'átadott pénzeszköz'!#REF!</f>
        <v>#REF!</v>
      </c>
      <c r="P13" s="210" t="e">
        <f>'átadott pénzeszköz'!#REF!</f>
        <v>#REF!</v>
      </c>
      <c r="Q13" s="210" t="e">
        <f>'átadott pénzeszköz'!#REF!</f>
        <v>#REF!</v>
      </c>
      <c r="R13" s="211" t="e">
        <f>'átadott pénzeszköz'!#REF!</f>
        <v>#REF!</v>
      </c>
      <c r="S13" s="210"/>
      <c r="T13" s="211"/>
      <c r="U13" s="210"/>
    </row>
    <row r="14" spans="3:25" ht="30" customHeight="1">
      <c r="C14" s="392"/>
      <c r="D14" s="205"/>
      <c r="E14" s="205"/>
      <c r="F14" s="205"/>
      <c r="G14" s="205"/>
      <c r="H14" s="205"/>
      <c r="I14" s="782" t="s">
        <v>203</v>
      </c>
      <c r="J14" s="783"/>
      <c r="K14" s="527"/>
      <c r="L14" s="528"/>
      <c r="M14" s="529">
        <v>2500000</v>
      </c>
      <c r="N14" s="529"/>
      <c r="O14" s="529"/>
      <c r="P14" s="529"/>
      <c r="Q14" s="529"/>
      <c r="R14" s="530"/>
      <c r="S14" s="531"/>
      <c r="T14" s="532"/>
      <c r="U14" s="531">
        <v>8309000</v>
      </c>
      <c r="V14" s="100"/>
      <c r="W14" s="557"/>
      <c r="X14" s="100"/>
      <c r="Y14" s="100"/>
    </row>
    <row r="15" spans="3:23" ht="15" customHeight="1" thickBot="1">
      <c r="C15" s="795" t="s">
        <v>12</v>
      </c>
      <c r="D15" s="796"/>
      <c r="E15" s="796"/>
      <c r="F15" s="796"/>
      <c r="G15" s="796"/>
      <c r="H15" s="796"/>
      <c r="I15" s="796"/>
      <c r="J15" s="796"/>
      <c r="K15" s="796"/>
      <c r="L15" s="797"/>
      <c r="M15" s="214"/>
      <c r="N15" s="214" t="e">
        <f>SUM(#REF!,N9,#REF!,#REF!,#REF!)</f>
        <v>#REF!</v>
      </c>
      <c r="O15" s="214" t="e">
        <f>SUM(#REF!,O9,#REF!,#REF!,#REF!)</f>
        <v>#REF!</v>
      </c>
      <c r="P15" s="214" t="e">
        <f>SUM(#REF!,P9,#REF!,#REF!,#REF!)</f>
        <v>#REF!</v>
      </c>
      <c r="Q15" s="214" t="e">
        <f>SUM(#REF!,Q9,#REF!,#REF!,#REF!)</f>
        <v>#REF!</v>
      </c>
      <c r="R15" s="215" t="e">
        <f>SUM(#REF!,R9,#REF!,#REF!,#REF!)</f>
        <v>#REF!</v>
      </c>
      <c r="S15" s="216"/>
      <c r="T15" s="382"/>
      <c r="U15" s="216"/>
      <c r="V15" s="100"/>
      <c r="W15" s="557"/>
    </row>
    <row r="16" spans="3:25" ht="30.75" customHeight="1">
      <c r="C16" s="204"/>
      <c r="D16" s="786" t="s">
        <v>164</v>
      </c>
      <c r="E16" s="787"/>
      <c r="F16" s="787"/>
      <c r="G16" s="787"/>
      <c r="H16" s="787"/>
      <c r="I16" s="787"/>
      <c r="J16" s="787"/>
      <c r="K16" s="787"/>
      <c r="L16" s="787"/>
      <c r="M16" s="788"/>
      <c r="N16" s="202"/>
      <c r="O16" s="202"/>
      <c r="P16" s="202"/>
      <c r="Q16" s="202"/>
      <c r="R16" s="202"/>
      <c r="S16" s="203"/>
      <c r="T16" s="381"/>
      <c r="U16" s="203"/>
      <c r="W16" s="286"/>
      <c r="X16" s="100"/>
      <c r="Y16" s="100"/>
    </row>
    <row r="17" spans="3:24" ht="15" customHeight="1">
      <c r="C17" s="204"/>
      <c r="D17" s="778"/>
      <c r="E17" s="778"/>
      <c r="F17" s="778"/>
      <c r="G17" s="789" t="s">
        <v>120</v>
      </c>
      <c r="H17" s="790"/>
      <c r="I17" s="790"/>
      <c r="J17" s="790"/>
      <c r="K17" s="790"/>
      <c r="L17" s="791"/>
      <c r="M17" s="206">
        <f>M18+M19+M20</f>
        <v>6876000</v>
      </c>
      <c r="N17" s="206">
        <f>SUM(N18:N20)</f>
        <v>39179.002</v>
      </c>
      <c r="O17" s="206">
        <f>SUM(O18:O20)</f>
        <v>39179.002</v>
      </c>
      <c r="P17" s="206">
        <f>SUM(P18:P20)</f>
        <v>39179.002</v>
      </c>
      <c r="Q17" s="206">
        <f>SUM(Q18:Q20)</f>
        <v>39179.002</v>
      </c>
      <c r="R17" s="207">
        <f>SUM(R18:R20)</f>
        <v>39179.002</v>
      </c>
      <c r="S17" s="206"/>
      <c r="T17" s="207"/>
      <c r="U17" s="206"/>
      <c r="W17" s="286"/>
      <c r="X17" s="100"/>
    </row>
    <row r="18" spans="3:24" ht="15" customHeight="1">
      <c r="C18" s="204"/>
      <c r="D18" s="778"/>
      <c r="E18" s="778"/>
      <c r="F18" s="778"/>
      <c r="G18" s="778"/>
      <c r="H18" s="778"/>
      <c r="I18" s="208"/>
      <c r="J18" s="748" t="s">
        <v>13</v>
      </c>
      <c r="K18" s="749"/>
      <c r="L18" s="750"/>
      <c r="M18" s="217">
        <v>4332000</v>
      </c>
      <c r="N18" s="217">
        <f>'[1]kiadás'!$B$11</f>
        <v>16966.6</v>
      </c>
      <c r="O18" s="217">
        <f>'[1]kiadás'!$B$11</f>
        <v>16966.6</v>
      </c>
      <c r="P18" s="217">
        <f>'[1]kiadás'!$B$11</f>
        <v>16966.6</v>
      </c>
      <c r="Q18" s="217">
        <f>'[1]kiadás'!$B$11</f>
        <v>16966.6</v>
      </c>
      <c r="R18" s="218">
        <f>'[1]kiadás'!$B$11</f>
        <v>16966.6</v>
      </c>
      <c r="S18" s="217"/>
      <c r="T18" s="218"/>
      <c r="U18" s="217"/>
      <c r="W18" s="286"/>
      <c r="X18" s="100"/>
    </row>
    <row r="19" spans="3:24" ht="15" customHeight="1">
      <c r="C19" s="204"/>
      <c r="D19" s="778"/>
      <c r="E19" s="778"/>
      <c r="F19" s="778"/>
      <c r="G19" s="778"/>
      <c r="H19" s="778"/>
      <c r="I19" s="208"/>
      <c r="J19" s="748" t="s">
        <v>14</v>
      </c>
      <c r="K19" s="749"/>
      <c r="L19" s="750"/>
      <c r="M19" s="217">
        <v>844000</v>
      </c>
      <c r="N19" s="217">
        <f>'[1]kiadás'!$C$11</f>
        <v>5512.402</v>
      </c>
      <c r="O19" s="217">
        <f>'[1]kiadás'!$C$11</f>
        <v>5512.402</v>
      </c>
      <c r="P19" s="217">
        <f>'[1]kiadás'!$C$11</f>
        <v>5512.402</v>
      </c>
      <c r="Q19" s="217">
        <f>'[1]kiadás'!$C$11</f>
        <v>5512.402</v>
      </c>
      <c r="R19" s="218">
        <f>'[1]kiadás'!$C$11</f>
        <v>5512.402</v>
      </c>
      <c r="S19" s="217"/>
      <c r="T19" s="218"/>
      <c r="U19" s="217"/>
      <c r="W19" s="286"/>
      <c r="X19" s="100"/>
    </row>
    <row r="20" spans="3:24" ht="15" customHeight="1">
      <c r="C20" s="204"/>
      <c r="D20" s="778"/>
      <c r="E20" s="778"/>
      <c r="F20" s="778"/>
      <c r="G20" s="778"/>
      <c r="H20" s="778"/>
      <c r="I20" s="208"/>
      <c r="J20" s="748" t="s">
        <v>15</v>
      </c>
      <c r="K20" s="749"/>
      <c r="L20" s="750"/>
      <c r="M20" s="217">
        <v>1700000</v>
      </c>
      <c r="N20" s="217">
        <f>'[1]kiadás'!$D$11</f>
        <v>16700</v>
      </c>
      <c r="O20" s="217">
        <f>'[1]kiadás'!$D$11</f>
        <v>16700</v>
      </c>
      <c r="P20" s="217">
        <f>'[1]kiadás'!$D$11</f>
        <v>16700</v>
      </c>
      <c r="Q20" s="217">
        <f>'[1]kiadás'!$D$11</f>
        <v>16700</v>
      </c>
      <c r="R20" s="218">
        <f>'[1]kiadás'!$D$11</f>
        <v>16700</v>
      </c>
      <c r="S20" s="217"/>
      <c r="T20" s="218"/>
      <c r="U20" s="217"/>
      <c r="W20" s="557"/>
      <c r="X20" s="100"/>
    </row>
    <row r="21" spans="3:24" ht="15" customHeight="1">
      <c r="C21" s="204"/>
      <c r="D21" s="778"/>
      <c r="E21" s="778"/>
      <c r="F21" s="778"/>
      <c r="G21" s="798" t="s">
        <v>121</v>
      </c>
      <c r="H21" s="798"/>
      <c r="I21" s="798"/>
      <c r="J21" s="798"/>
      <c r="K21" s="798"/>
      <c r="L21" s="798"/>
      <c r="M21" s="206">
        <f aca="true" t="shared" si="0" ref="M21:R21">M22</f>
        <v>0</v>
      </c>
      <c r="N21" s="206" t="e">
        <f t="shared" si="0"/>
        <v>#REF!</v>
      </c>
      <c r="O21" s="206" t="e">
        <f t="shared" si="0"/>
        <v>#REF!</v>
      </c>
      <c r="P21" s="206" t="e">
        <f t="shared" si="0"/>
        <v>#REF!</v>
      </c>
      <c r="Q21" s="206" t="e">
        <f t="shared" si="0"/>
        <v>#REF!</v>
      </c>
      <c r="R21" s="207" t="e">
        <f t="shared" si="0"/>
        <v>#REF!</v>
      </c>
      <c r="S21" s="206"/>
      <c r="T21" s="207"/>
      <c r="U21" s="206"/>
      <c r="W21" s="286"/>
      <c r="X21" s="100"/>
    </row>
    <row r="22" spans="3:24" ht="15" customHeight="1">
      <c r="C22" s="204"/>
      <c r="D22" s="778"/>
      <c r="E22" s="778"/>
      <c r="F22" s="778"/>
      <c r="G22" s="778"/>
      <c r="H22" s="778"/>
      <c r="I22" s="208"/>
      <c r="J22" s="748" t="s">
        <v>16</v>
      </c>
      <c r="K22" s="749"/>
      <c r="L22" s="750"/>
      <c r="M22" s="212">
        <v>0</v>
      </c>
      <c r="N22" s="212" t="e">
        <f>SUM('felhalmozási kiadások'!#REF!)</f>
        <v>#REF!</v>
      </c>
      <c r="O22" s="212" t="e">
        <f>SUM('felhalmozási kiadások'!#REF!)</f>
        <v>#REF!</v>
      </c>
      <c r="P22" s="212" t="e">
        <f>SUM('felhalmozási kiadások'!#REF!)</f>
        <v>#REF!</v>
      </c>
      <c r="Q22" s="212" t="e">
        <f>SUM('felhalmozási kiadások'!#REF!)</f>
        <v>#REF!</v>
      </c>
      <c r="R22" s="213" t="e">
        <f>SUM('felhalmozási kiadások'!#REF!)</f>
        <v>#REF!</v>
      </c>
      <c r="S22" s="212"/>
      <c r="T22" s="213"/>
      <c r="U22" s="212"/>
      <c r="W22" s="286"/>
      <c r="X22" s="100"/>
    </row>
    <row r="23" spans="3:23" ht="13.5" thickBot="1">
      <c r="C23" s="784" t="s">
        <v>12</v>
      </c>
      <c r="D23" s="785"/>
      <c r="E23" s="785"/>
      <c r="F23" s="785"/>
      <c r="G23" s="785"/>
      <c r="H23" s="785"/>
      <c r="I23" s="785"/>
      <c r="J23" s="785"/>
      <c r="K23" s="785"/>
      <c r="L23" s="785"/>
      <c r="M23" s="214"/>
      <c r="N23" s="214" t="e">
        <f>SUM(N17,N21)</f>
        <v>#REF!</v>
      </c>
      <c r="O23" s="214" t="e">
        <f>SUM(O17,O21)</f>
        <v>#REF!</v>
      </c>
      <c r="P23" s="214" t="e">
        <f>SUM(P17,P21)</f>
        <v>#REF!</v>
      </c>
      <c r="Q23" s="214" t="e">
        <f>SUM(Q17,Q21)</f>
        <v>#REF!</v>
      </c>
      <c r="R23" s="215" t="e">
        <f>SUM(R17,R21)</f>
        <v>#REF!</v>
      </c>
      <c r="S23" s="216"/>
      <c r="T23" s="382"/>
      <c r="U23" s="216"/>
      <c r="W23" s="286"/>
    </row>
    <row r="24" spans="3:23" ht="15" customHeight="1">
      <c r="C24" s="204"/>
      <c r="D24" s="786" t="s">
        <v>122</v>
      </c>
      <c r="E24" s="787"/>
      <c r="F24" s="787"/>
      <c r="G24" s="787"/>
      <c r="H24" s="787"/>
      <c r="I24" s="787"/>
      <c r="J24" s="787"/>
      <c r="K24" s="787"/>
      <c r="L24" s="787"/>
      <c r="M24" s="788"/>
      <c r="N24" s="202"/>
      <c r="O24" s="202"/>
      <c r="P24" s="202"/>
      <c r="Q24" s="202"/>
      <c r="R24" s="202"/>
      <c r="S24" s="203"/>
      <c r="T24" s="381"/>
      <c r="U24" s="203"/>
      <c r="W24" s="286"/>
    </row>
    <row r="25" spans="3:24" ht="12.75">
      <c r="C25" s="204"/>
      <c r="D25" s="778"/>
      <c r="E25" s="778"/>
      <c r="F25" s="778"/>
      <c r="G25" s="789" t="s">
        <v>120</v>
      </c>
      <c r="H25" s="790"/>
      <c r="I25" s="790"/>
      <c r="J25" s="790"/>
      <c r="K25" s="790"/>
      <c r="L25" s="791"/>
      <c r="M25" s="206">
        <f>M26+M27+M28</f>
        <v>2022410</v>
      </c>
      <c r="N25" s="206">
        <f>SUM(N26:N28)</f>
        <v>22658.796000000002</v>
      </c>
      <c r="O25" s="206">
        <f>SUM(O26:O28)</f>
        <v>22658.796000000002</v>
      </c>
      <c r="P25" s="206">
        <f>SUM(P26:P28)</f>
        <v>22658.796000000002</v>
      </c>
      <c r="Q25" s="206">
        <f>SUM(Q26:Q28)</f>
        <v>22658.796000000002</v>
      </c>
      <c r="R25" s="207">
        <f>SUM(R26:R28)</f>
        <v>22658.796000000002</v>
      </c>
      <c r="S25" s="206"/>
      <c r="T25" s="207"/>
      <c r="U25" s="206">
        <v>7008000</v>
      </c>
      <c r="X25" s="100"/>
    </row>
    <row r="26" spans="3:21" ht="12.75">
      <c r="C26" s="204"/>
      <c r="D26" s="778"/>
      <c r="E26" s="778"/>
      <c r="F26" s="778"/>
      <c r="G26" s="778"/>
      <c r="H26" s="778"/>
      <c r="I26" s="208"/>
      <c r="J26" s="748" t="s">
        <v>13</v>
      </c>
      <c r="K26" s="749"/>
      <c r="L26" s="750"/>
      <c r="M26" s="217">
        <v>0</v>
      </c>
      <c r="N26" s="217">
        <f>'[1]kiadás'!$B$15</f>
        <v>7442.8</v>
      </c>
      <c r="O26" s="217">
        <f>'[1]kiadás'!$B$15</f>
        <v>7442.8</v>
      </c>
      <c r="P26" s="217">
        <f>'[1]kiadás'!$B$15</f>
        <v>7442.8</v>
      </c>
      <c r="Q26" s="217">
        <f>'[1]kiadás'!$B$15</f>
        <v>7442.8</v>
      </c>
      <c r="R26" s="218">
        <f>'[1]kiadás'!$B$15</f>
        <v>7442.8</v>
      </c>
      <c r="S26" s="217"/>
      <c r="T26" s="218"/>
      <c r="U26" s="217"/>
    </row>
    <row r="27" spans="3:21" ht="12.75">
      <c r="C27" s="204"/>
      <c r="D27" s="778"/>
      <c r="E27" s="778"/>
      <c r="F27" s="778"/>
      <c r="G27" s="778"/>
      <c r="H27" s="778"/>
      <c r="I27" s="208"/>
      <c r="J27" s="748" t="s">
        <v>14</v>
      </c>
      <c r="K27" s="749"/>
      <c r="L27" s="750"/>
      <c r="M27" s="217">
        <v>0</v>
      </c>
      <c r="N27" s="217">
        <f>'[1]kiadás'!$C$15</f>
        <v>2215.9959999999996</v>
      </c>
      <c r="O27" s="217">
        <f>'[1]kiadás'!$C$15</f>
        <v>2215.9959999999996</v>
      </c>
      <c r="P27" s="217">
        <f>'[1]kiadás'!$C$15</f>
        <v>2215.9959999999996</v>
      </c>
      <c r="Q27" s="217">
        <f>'[1]kiadás'!$C$15</f>
        <v>2215.9959999999996</v>
      </c>
      <c r="R27" s="218">
        <f>'[1]kiadás'!$C$15</f>
        <v>2215.9959999999996</v>
      </c>
      <c r="S27" s="217"/>
      <c r="T27" s="218"/>
      <c r="U27" s="217"/>
    </row>
    <row r="28" spans="3:21" ht="12.75">
      <c r="C28" s="204"/>
      <c r="D28" s="778"/>
      <c r="E28" s="778"/>
      <c r="F28" s="778"/>
      <c r="G28" s="778"/>
      <c r="H28" s="778"/>
      <c r="I28" s="208"/>
      <c r="J28" s="748" t="s">
        <v>15</v>
      </c>
      <c r="K28" s="749"/>
      <c r="L28" s="750"/>
      <c r="M28" s="217">
        <v>2022410</v>
      </c>
      <c r="N28" s="217">
        <f>'[1]kiadás'!$D$15</f>
        <v>13000</v>
      </c>
      <c r="O28" s="217">
        <f>'[1]kiadás'!$D$15</f>
        <v>13000</v>
      </c>
      <c r="P28" s="217">
        <f>'[1]kiadás'!$D$15</f>
        <v>13000</v>
      </c>
      <c r="Q28" s="217">
        <f>'[1]kiadás'!$D$15</f>
        <v>13000</v>
      </c>
      <c r="R28" s="218">
        <f>'[1]kiadás'!$D$15</f>
        <v>13000</v>
      </c>
      <c r="S28" s="217"/>
      <c r="T28" s="218"/>
      <c r="U28" s="217"/>
    </row>
    <row r="29" spans="3:23" ht="12.75">
      <c r="C29" s="204"/>
      <c r="D29" s="778"/>
      <c r="E29" s="778"/>
      <c r="F29" s="778"/>
      <c r="G29" s="798" t="s">
        <v>121</v>
      </c>
      <c r="H29" s="798"/>
      <c r="I29" s="798"/>
      <c r="J29" s="798"/>
      <c r="K29" s="798"/>
      <c r="L29" s="798"/>
      <c r="M29" s="206">
        <f>M30</f>
        <v>0</v>
      </c>
      <c r="N29" s="206" t="e">
        <f>SUM(N30:N30)</f>
        <v>#REF!</v>
      </c>
      <c r="O29" s="206" t="e">
        <f>SUM(O30:O30)</f>
        <v>#REF!</v>
      </c>
      <c r="P29" s="206" t="e">
        <f>SUM(P30:P30)</f>
        <v>#REF!</v>
      </c>
      <c r="Q29" s="206" t="e">
        <f>SUM(Q30:Q30)</f>
        <v>#REF!</v>
      </c>
      <c r="R29" s="207" t="e">
        <f>SUM(R30:R30)</f>
        <v>#REF!</v>
      </c>
      <c r="S29" s="206"/>
      <c r="T29" s="207"/>
      <c r="U29" s="206"/>
      <c r="W29" s="100"/>
    </row>
    <row r="30" spans="3:21" ht="12.75">
      <c r="C30" s="204"/>
      <c r="D30" s="778"/>
      <c r="E30" s="778"/>
      <c r="F30" s="778"/>
      <c r="G30" s="778"/>
      <c r="H30" s="778"/>
      <c r="I30" s="208"/>
      <c r="J30" s="748" t="s">
        <v>16</v>
      </c>
      <c r="K30" s="749"/>
      <c r="L30" s="750"/>
      <c r="M30" s="212">
        <v>0</v>
      </c>
      <c r="N30" s="212" t="e">
        <f>SUM('felhalmozási kiadások'!#REF!)</f>
        <v>#REF!</v>
      </c>
      <c r="O30" s="212" t="e">
        <f>SUM('felhalmozási kiadások'!#REF!)</f>
        <v>#REF!</v>
      </c>
      <c r="P30" s="212" t="e">
        <f>SUM('felhalmozási kiadások'!#REF!)</f>
        <v>#REF!</v>
      </c>
      <c r="Q30" s="212" t="e">
        <f>SUM('felhalmozási kiadások'!#REF!,'felhalmozási kiadások'!#REF!)</f>
        <v>#REF!</v>
      </c>
      <c r="R30" s="213" t="e">
        <f>SUM('felhalmozási kiadások'!#REF!,'felhalmozási kiadások'!#REF!)</f>
        <v>#REF!</v>
      </c>
      <c r="S30" s="212"/>
      <c r="T30" s="213"/>
      <c r="U30" s="212"/>
    </row>
    <row r="31" spans="3:21" ht="13.5" thickBot="1">
      <c r="C31" s="784" t="s">
        <v>12</v>
      </c>
      <c r="D31" s="785"/>
      <c r="E31" s="785"/>
      <c r="F31" s="785"/>
      <c r="G31" s="785"/>
      <c r="H31" s="785"/>
      <c r="I31" s="785"/>
      <c r="J31" s="785"/>
      <c r="K31" s="785"/>
      <c r="L31" s="785"/>
      <c r="M31" s="214"/>
      <c r="N31" s="214" t="e">
        <f>SUM(N25,N29)</f>
        <v>#REF!</v>
      </c>
      <c r="O31" s="214" t="e">
        <f>SUM(O25,O29)</f>
        <v>#REF!</v>
      </c>
      <c r="P31" s="214" t="e">
        <f>SUM(P25,P29)</f>
        <v>#REF!</v>
      </c>
      <c r="Q31" s="214" t="e">
        <f>SUM(Q25,Q29)</f>
        <v>#REF!</v>
      </c>
      <c r="R31" s="215" t="e">
        <f>SUM(R25,R29)</f>
        <v>#REF!</v>
      </c>
      <c r="S31" s="216"/>
      <c r="T31" s="382"/>
      <c r="U31" s="216"/>
    </row>
    <row r="32" spans="3:21" ht="28.5" customHeight="1">
      <c r="C32" s="204"/>
      <c r="D32" s="786" t="s">
        <v>245</v>
      </c>
      <c r="E32" s="787"/>
      <c r="F32" s="787"/>
      <c r="G32" s="787"/>
      <c r="H32" s="787"/>
      <c r="I32" s="787"/>
      <c r="J32" s="787"/>
      <c r="K32" s="787"/>
      <c r="L32" s="787"/>
      <c r="M32" s="788"/>
      <c r="N32" s="202"/>
      <c r="O32" s="202"/>
      <c r="P32" s="202"/>
      <c r="Q32" s="202"/>
      <c r="R32" s="202"/>
      <c r="S32" s="524"/>
      <c r="T32" s="381"/>
      <c r="U32" s="203"/>
    </row>
    <row r="33" spans="3:21" ht="12.75">
      <c r="C33" s="204"/>
      <c r="D33" s="778"/>
      <c r="E33" s="778"/>
      <c r="F33" s="778"/>
      <c r="G33" s="789" t="s">
        <v>120</v>
      </c>
      <c r="H33" s="790"/>
      <c r="I33" s="790"/>
      <c r="J33" s="790"/>
      <c r="K33" s="790"/>
      <c r="L33" s="791"/>
      <c r="M33" s="206">
        <f>M34+M35+M36</f>
        <v>11490000</v>
      </c>
      <c r="N33" s="206">
        <f>SUM(N34:N36)</f>
        <v>7580.498</v>
      </c>
      <c r="O33" s="206">
        <f>SUM(O34:O36)</f>
        <v>7580.498</v>
      </c>
      <c r="P33" s="206">
        <f>SUM(P34:P36)</f>
        <v>7580.498</v>
      </c>
      <c r="Q33" s="206">
        <f>SUM(Q34:Q36)</f>
        <v>7580.498</v>
      </c>
      <c r="R33" s="207">
        <f>SUM(R34:R36)</f>
        <v>7580.498</v>
      </c>
      <c r="S33" s="219">
        <v>1764000</v>
      </c>
      <c r="T33" s="577"/>
      <c r="U33" s="206">
        <v>6690600</v>
      </c>
    </row>
    <row r="34" spans="3:21" ht="12.75">
      <c r="C34" s="204"/>
      <c r="D34" s="778"/>
      <c r="E34" s="778"/>
      <c r="F34" s="778"/>
      <c r="G34" s="778"/>
      <c r="H34" s="778"/>
      <c r="I34" s="208"/>
      <c r="J34" s="748" t="s">
        <v>13</v>
      </c>
      <c r="K34" s="749"/>
      <c r="L34" s="750"/>
      <c r="M34" s="220">
        <v>2997000</v>
      </c>
      <c r="N34" s="217">
        <f>'[1]kiadás'!$B$17</f>
        <v>3788.9</v>
      </c>
      <c r="O34" s="217">
        <f>'[1]kiadás'!$B$17</f>
        <v>3788.9</v>
      </c>
      <c r="P34" s="217">
        <f>'[1]kiadás'!$B$17</f>
        <v>3788.9</v>
      </c>
      <c r="Q34" s="217">
        <f>'[1]kiadás'!$B$17</f>
        <v>3788.9</v>
      </c>
      <c r="R34" s="218">
        <f>'[1]kiadás'!$B$17</f>
        <v>3788.9</v>
      </c>
      <c r="S34" s="219">
        <v>23842096</v>
      </c>
      <c r="T34" s="383"/>
      <c r="U34" s="220"/>
    </row>
    <row r="35" spans="3:21" ht="12.75">
      <c r="C35" s="204"/>
      <c r="D35" s="778"/>
      <c r="E35" s="778"/>
      <c r="F35" s="778"/>
      <c r="G35" s="778"/>
      <c r="H35" s="778"/>
      <c r="I35" s="208"/>
      <c r="J35" s="748" t="s">
        <v>14</v>
      </c>
      <c r="K35" s="749"/>
      <c r="L35" s="750"/>
      <c r="M35" s="220">
        <v>493000</v>
      </c>
      <c r="N35" s="217">
        <f>'[1]kiadás'!$C$17</f>
        <v>1161.598</v>
      </c>
      <c r="O35" s="217">
        <f>'[1]kiadás'!$C$17</f>
        <v>1161.598</v>
      </c>
      <c r="P35" s="217">
        <f>'[1]kiadás'!$C$17</f>
        <v>1161.598</v>
      </c>
      <c r="Q35" s="217">
        <f>'[1]kiadás'!$C$17</f>
        <v>1161.598</v>
      </c>
      <c r="R35" s="218">
        <f>'[1]kiadás'!$C$17</f>
        <v>1161.598</v>
      </c>
      <c r="S35" s="219"/>
      <c r="T35" s="383"/>
      <c r="U35" s="220"/>
    </row>
    <row r="36" spans="3:21" ht="12.75">
      <c r="C36" s="204"/>
      <c r="D36" s="778"/>
      <c r="E36" s="778"/>
      <c r="F36" s="778"/>
      <c r="G36" s="778"/>
      <c r="H36" s="778"/>
      <c r="I36" s="208"/>
      <c r="J36" s="748" t="s">
        <v>100</v>
      </c>
      <c r="K36" s="749"/>
      <c r="L36" s="750"/>
      <c r="M36" s="279">
        <v>8000000</v>
      </c>
      <c r="N36" s="217">
        <f>'[1]kiadás'!$D$17</f>
        <v>2630</v>
      </c>
      <c r="O36" s="217">
        <f>'[1]kiadás'!$D$17</f>
        <v>2630</v>
      </c>
      <c r="P36" s="217">
        <f>'[1]kiadás'!$D$17</f>
        <v>2630</v>
      </c>
      <c r="Q36" s="217">
        <f>'[1]kiadás'!$D$17</f>
        <v>2630</v>
      </c>
      <c r="R36" s="218">
        <f>'[1]kiadás'!$D$17</f>
        <v>2630</v>
      </c>
      <c r="S36" s="219"/>
      <c r="T36" s="383"/>
      <c r="U36" s="220"/>
    </row>
    <row r="37" spans="3:21" ht="12.75" customHeight="1">
      <c r="C37" s="221"/>
      <c r="D37" s="222"/>
      <c r="E37" s="222"/>
      <c r="F37" s="222"/>
      <c r="G37" s="222"/>
      <c r="H37" s="222"/>
      <c r="I37" s="811" t="s">
        <v>121</v>
      </c>
      <c r="J37" s="812"/>
      <c r="K37" s="812"/>
      <c r="L37" s="813"/>
      <c r="M37" s="223">
        <f>M38+M39</f>
        <v>25361379</v>
      </c>
      <c r="N37" s="224"/>
      <c r="O37" s="224"/>
      <c r="P37" s="224"/>
      <c r="Q37" s="224"/>
      <c r="R37" s="225"/>
      <c r="S37" s="219"/>
      <c r="T37" s="384"/>
      <c r="U37" s="226"/>
    </row>
    <row r="38" spans="3:21" ht="12.75" customHeight="1">
      <c r="C38" s="221"/>
      <c r="D38" s="222"/>
      <c r="E38" s="222"/>
      <c r="F38" s="222"/>
      <c r="G38" s="222"/>
      <c r="H38" s="222"/>
      <c r="I38" s="227"/>
      <c r="J38" s="228" t="s">
        <v>16</v>
      </c>
      <c r="K38" s="229"/>
      <c r="L38" s="230"/>
      <c r="M38" s="536">
        <v>10500000</v>
      </c>
      <c r="N38" s="537"/>
      <c r="O38" s="537"/>
      <c r="P38" s="537"/>
      <c r="Q38" s="537"/>
      <c r="R38" s="538"/>
      <c r="S38" s="539"/>
      <c r="T38" s="540"/>
      <c r="U38" s="541"/>
    </row>
    <row r="39" spans="3:21" ht="12.75" customHeight="1">
      <c r="C39" s="221"/>
      <c r="D39" s="222"/>
      <c r="E39" s="222"/>
      <c r="F39" s="222"/>
      <c r="G39" s="222"/>
      <c r="H39" s="222"/>
      <c r="I39" s="278"/>
      <c r="J39" s="229" t="s">
        <v>17</v>
      </c>
      <c r="K39" s="229"/>
      <c r="L39" s="230"/>
      <c r="M39" s="536">
        <v>14861379</v>
      </c>
      <c r="N39" s="537"/>
      <c r="O39" s="537"/>
      <c r="P39" s="537"/>
      <c r="Q39" s="537"/>
      <c r="R39" s="538"/>
      <c r="S39" s="539"/>
      <c r="T39" s="540"/>
      <c r="U39" s="541"/>
    </row>
    <row r="40" spans="3:21" ht="24" customHeight="1">
      <c r="C40" s="221"/>
      <c r="D40" s="837" t="s">
        <v>261</v>
      </c>
      <c r="E40" s="838"/>
      <c r="F40" s="838"/>
      <c r="G40" s="838"/>
      <c r="H40" s="838"/>
      <c r="I40" s="838"/>
      <c r="J40" s="838"/>
      <c r="K40" s="838"/>
      <c r="L40" s="839"/>
      <c r="M40" s="546"/>
      <c r="N40" s="537"/>
      <c r="O40" s="537"/>
      <c r="P40" s="537"/>
      <c r="Q40" s="537"/>
      <c r="R40" s="538"/>
      <c r="S40" s="539"/>
      <c r="T40" s="547"/>
      <c r="U40" s="548"/>
    </row>
    <row r="41" spans="3:21" ht="19.5" customHeight="1">
      <c r="C41" s="221"/>
      <c r="D41" s="544"/>
      <c r="E41" s="545"/>
      <c r="F41" s="545"/>
      <c r="G41" s="545"/>
      <c r="H41" s="545"/>
      <c r="I41" s="754" t="s">
        <v>120</v>
      </c>
      <c r="J41" s="754"/>
      <c r="K41" s="754"/>
      <c r="L41" s="755"/>
      <c r="M41" s="549">
        <f>M42+M43+M44</f>
        <v>7420680</v>
      </c>
      <c r="N41" s="394"/>
      <c r="O41" s="394"/>
      <c r="P41" s="394"/>
      <c r="Q41" s="394"/>
      <c r="R41" s="550"/>
      <c r="S41" s="551"/>
      <c r="T41" s="397">
        <v>7420680</v>
      </c>
      <c r="U41" s="396"/>
    </row>
    <row r="42" spans="3:21" ht="12.75">
      <c r="C42" s="221"/>
      <c r="D42" s="222"/>
      <c r="E42" s="222"/>
      <c r="F42" s="222"/>
      <c r="G42" s="222"/>
      <c r="H42" s="222"/>
      <c r="I42" s="771" t="s">
        <v>13</v>
      </c>
      <c r="J42" s="772"/>
      <c r="K42" s="772"/>
      <c r="L42" s="773"/>
      <c r="M42" s="535">
        <v>3344000</v>
      </c>
      <c r="N42" s="224"/>
      <c r="O42" s="224"/>
      <c r="P42" s="224"/>
      <c r="Q42" s="224"/>
      <c r="R42" s="225"/>
      <c r="S42" s="219"/>
      <c r="T42" s="383"/>
      <c r="U42" s="220"/>
    </row>
    <row r="43" spans="3:21" ht="12.75">
      <c r="C43" s="221"/>
      <c r="D43" s="222"/>
      <c r="E43" s="222"/>
      <c r="F43" s="222"/>
      <c r="G43" s="222"/>
      <c r="H43" s="222"/>
      <c r="I43" s="771" t="s">
        <v>260</v>
      </c>
      <c r="J43" s="772"/>
      <c r="K43" s="772"/>
      <c r="L43" s="773"/>
      <c r="M43" s="535">
        <v>735680</v>
      </c>
      <c r="N43" s="224"/>
      <c r="O43" s="224"/>
      <c r="P43" s="224"/>
      <c r="Q43" s="224"/>
      <c r="R43" s="225"/>
      <c r="S43" s="219"/>
      <c r="T43" s="383"/>
      <c r="U43" s="220"/>
    </row>
    <row r="44" spans="3:21" ht="12.75">
      <c r="C44" s="221"/>
      <c r="D44" s="222"/>
      <c r="E44" s="222"/>
      <c r="F44" s="222"/>
      <c r="G44" s="222"/>
      <c r="H44" s="222"/>
      <c r="I44" s="771" t="s">
        <v>15</v>
      </c>
      <c r="J44" s="772"/>
      <c r="K44" s="772"/>
      <c r="L44" s="773"/>
      <c r="M44" s="535">
        <v>3341000</v>
      </c>
      <c r="N44" s="224"/>
      <c r="O44" s="224"/>
      <c r="P44" s="224"/>
      <c r="Q44" s="224"/>
      <c r="R44" s="225"/>
      <c r="S44" s="219"/>
      <c r="T44" s="383"/>
      <c r="U44" s="220"/>
    </row>
    <row r="45" spans="3:21" ht="14.25" customHeight="1">
      <c r="C45" s="221"/>
      <c r="D45" s="222"/>
      <c r="E45" s="222"/>
      <c r="F45" s="222"/>
      <c r="G45" s="222"/>
      <c r="H45" s="222"/>
      <c r="I45" s="811" t="s">
        <v>121</v>
      </c>
      <c r="J45" s="812"/>
      <c r="K45" s="812"/>
      <c r="L45" s="813"/>
      <c r="M45" s="223">
        <f>M46</f>
        <v>80000</v>
      </c>
      <c r="N45" s="224"/>
      <c r="O45" s="224"/>
      <c r="P45" s="224"/>
      <c r="Q45" s="224"/>
      <c r="R45" s="225"/>
      <c r="S45" s="219"/>
      <c r="T45" s="384">
        <v>80000</v>
      </c>
      <c r="U45" s="226"/>
    </row>
    <row r="46" spans="3:23" ht="15" customHeight="1">
      <c r="C46" s="221"/>
      <c r="D46" s="222"/>
      <c r="E46" s="222"/>
      <c r="F46" s="222"/>
      <c r="G46" s="222"/>
      <c r="H46" s="222"/>
      <c r="I46" s="227"/>
      <c r="J46" s="228" t="s">
        <v>16</v>
      </c>
      <c r="K46" s="229"/>
      <c r="L46" s="230"/>
      <c r="M46" s="231">
        <v>80000</v>
      </c>
      <c r="N46" s="224"/>
      <c r="O46" s="224"/>
      <c r="P46" s="224"/>
      <c r="Q46" s="224"/>
      <c r="R46" s="225"/>
      <c r="S46" s="219"/>
      <c r="T46" s="383"/>
      <c r="U46" s="220"/>
      <c r="W46" s="286"/>
    </row>
    <row r="47" spans="3:23" ht="13.5" customHeight="1">
      <c r="C47" s="221"/>
      <c r="D47" s="205"/>
      <c r="E47" s="205"/>
      <c r="F47" s="205"/>
      <c r="G47" s="205"/>
      <c r="H47" s="205"/>
      <c r="I47" s="208"/>
      <c r="J47" s="748" t="s">
        <v>17</v>
      </c>
      <c r="K47" s="749"/>
      <c r="L47" s="750"/>
      <c r="M47" s="220">
        <v>0</v>
      </c>
      <c r="N47" s="224"/>
      <c r="O47" s="224"/>
      <c r="P47" s="224"/>
      <c r="Q47" s="224"/>
      <c r="R47" s="225"/>
      <c r="S47" s="219"/>
      <c r="T47" s="383"/>
      <c r="U47" s="220"/>
      <c r="W47" s="286"/>
    </row>
    <row r="48" spans="3:23" ht="39.75" customHeight="1">
      <c r="C48" s="221"/>
      <c r="D48" s="837" t="s">
        <v>262</v>
      </c>
      <c r="E48" s="838"/>
      <c r="F48" s="838"/>
      <c r="G48" s="838"/>
      <c r="H48" s="838"/>
      <c r="I48" s="838"/>
      <c r="J48" s="838"/>
      <c r="K48" s="838"/>
      <c r="L48" s="839"/>
      <c r="M48" s="546">
        <f>M49+M53</f>
        <v>24905648</v>
      </c>
      <c r="N48" s="537"/>
      <c r="O48" s="537"/>
      <c r="P48" s="537"/>
      <c r="Q48" s="537"/>
      <c r="R48" s="538"/>
      <c r="S48" s="539"/>
      <c r="T48" s="547"/>
      <c r="U48" s="548"/>
      <c r="W48" s="286"/>
    </row>
    <row r="49" spans="3:23" ht="12.75" customHeight="1">
      <c r="C49" s="221"/>
      <c r="D49" s="544"/>
      <c r="E49" s="545"/>
      <c r="F49" s="545"/>
      <c r="G49" s="545"/>
      <c r="H49" s="545"/>
      <c r="I49" s="754" t="s">
        <v>120</v>
      </c>
      <c r="J49" s="754"/>
      <c r="K49" s="754"/>
      <c r="L49" s="755"/>
      <c r="M49" s="549">
        <f>M50+M51+M52</f>
        <v>24387758</v>
      </c>
      <c r="N49" s="394"/>
      <c r="O49" s="394"/>
      <c r="P49" s="394"/>
      <c r="Q49" s="394"/>
      <c r="R49" s="550"/>
      <c r="S49" s="551"/>
      <c r="T49" s="397">
        <v>24387758</v>
      </c>
      <c r="U49" s="396"/>
      <c r="W49" s="286"/>
    </row>
    <row r="50" spans="3:23" ht="15" customHeight="1">
      <c r="C50" s="221"/>
      <c r="D50" s="222"/>
      <c r="E50" s="222"/>
      <c r="F50" s="222"/>
      <c r="G50" s="222"/>
      <c r="H50" s="222"/>
      <c r="I50" s="771" t="s">
        <v>13</v>
      </c>
      <c r="J50" s="772"/>
      <c r="K50" s="772"/>
      <c r="L50" s="773"/>
      <c r="M50" s="535">
        <v>12960000</v>
      </c>
      <c r="N50" s="224"/>
      <c r="O50" s="224"/>
      <c r="P50" s="224"/>
      <c r="Q50" s="224"/>
      <c r="R50" s="225"/>
      <c r="S50" s="219"/>
      <c r="T50" s="383"/>
      <c r="U50" s="220"/>
      <c r="W50" s="557"/>
    </row>
    <row r="51" spans="3:23" ht="15" customHeight="1">
      <c r="C51" s="221"/>
      <c r="D51" s="222"/>
      <c r="E51" s="222"/>
      <c r="F51" s="222"/>
      <c r="G51" s="222"/>
      <c r="H51" s="222"/>
      <c r="I51" s="771" t="s">
        <v>260</v>
      </c>
      <c r="J51" s="772"/>
      <c r="K51" s="772"/>
      <c r="L51" s="773"/>
      <c r="M51" s="535">
        <v>2851200</v>
      </c>
      <c r="N51" s="224"/>
      <c r="O51" s="224"/>
      <c r="P51" s="224"/>
      <c r="Q51" s="224"/>
      <c r="R51" s="225"/>
      <c r="S51" s="219"/>
      <c r="T51" s="383"/>
      <c r="U51" s="220"/>
      <c r="W51" s="286"/>
    </row>
    <row r="52" spans="3:21" ht="12.75">
      <c r="C52" s="221"/>
      <c r="D52" s="222"/>
      <c r="E52" s="222"/>
      <c r="F52" s="222"/>
      <c r="G52" s="222"/>
      <c r="H52" s="222"/>
      <c r="I52" s="771" t="s">
        <v>15</v>
      </c>
      <c r="J52" s="772"/>
      <c r="K52" s="772"/>
      <c r="L52" s="773"/>
      <c r="M52" s="535">
        <v>8576558</v>
      </c>
      <c r="N52" s="224"/>
      <c r="O52" s="224"/>
      <c r="P52" s="224"/>
      <c r="Q52" s="224"/>
      <c r="R52" s="225"/>
      <c r="S52" s="219"/>
      <c r="T52" s="383"/>
      <c r="U52" s="220"/>
    </row>
    <row r="53" spans="3:21" ht="15" customHeight="1">
      <c r="C53" s="221"/>
      <c r="D53" s="222"/>
      <c r="E53" s="222"/>
      <c r="F53" s="222"/>
      <c r="G53" s="222"/>
      <c r="H53" s="222"/>
      <c r="I53" s="811" t="s">
        <v>121</v>
      </c>
      <c r="J53" s="812"/>
      <c r="K53" s="812"/>
      <c r="L53" s="813"/>
      <c r="M53" s="223">
        <f>M54</f>
        <v>517890</v>
      </c>
      <c r="N53" s="224"/>
      <c r="O53" s="224"/>
      <c r="P53" s="224"/>
      <c r="Q53" s="224"/>
      <c r="R53" s="225"/>
      <c r="S53" s="219"/>
      <c r="T53" s="384">
        <v>517890</v>
      </c>
      <c r="U53" s="226"/>
    </row>
    <row r="54" spans="3:21" ht="12.75">
      <c r="C54" s="221"/>
      <c r="D54" s="222"/>
      <c r="E54" s="222"/>
      <c r="F54" s="222"/>
      <c r="G54" s="222"/>
      <c r="H54" s="222"/>
      <c r="I54" s="227"/>
      <c r="J54" s="228" t="s">
        <v>16</v>
      </c>
      <c r="K54" s="229"/>
      <c r="L54" s="230"/>
      <c r="M54" s="231">
        <v>517890</v>
      </c>
      <c r="N54" s="224"/>
      <c r="O54" s="224"/>
      <c r="P54" s="224"/>
      <c r="Q54" s="224"/>
      <c r="R54" s="225"/>
      <c r="S54" s="219"/>
      <c r="T54" s="383"/>
      <c r="U54" s="220"/>
    </row>
    <row r="55" spans="3:21" ht="15" customHeight="1">
      <c r="C55" s="221"/>
      <c r="D55" s="205"/>
      <c r="E55" s="205"/>
      <c r="F55" s="205"/>
      <c r="G55" s="205"/>
      <c r="H55" s="205"/>
      <c r="I55" s="208"/>
      <c r="J55" s="748" t="s">
        <v>17</v>
      </c>
      <c r="K55" s="749"/>
      <c r="L55" s="750"/>
      <c r="M55" s="220">
        <v>0</v>
      </c>
      <c r="N55" s="224"/>
      <c r="O55" s="224"/>
      <c r="P55" s="224"/>
      <c r="Q55" s="224"/>
      <c r="R55" s="225"/>
      <c r="S55" s="219"/>
      <c r="T55" s="383"/>
      <c r="U55" s="220"/>
    </row>
    <row r="56" spans="3:21" ht="15" customHeight="1" thickBot="1">
      <c r="C56" s="795" t="s">
        <v>12</v>
      </c>
      <c r="D56" s="796"/>
      <c r="E56" s="796"/>
      <c r="F56" s="796"/>
      <c r="G56" s="796"/>
      <c r="H56" s="796"/>
      <c r="I56" s="796"/>
      <c r="J56" s="796"/>
      <c r="K56" s="796"/>
      <c r="L56" s="797"/>
      <c r="M56" s="214"/>
      <c r="N56" s="234"/>
      <c r="O56" s="234"/>
      <c r="P56" s="234"/>
      <c r="Q56" s="234"/>
      <c r="R56" s="234"/>
      <c r="S56" s="216"/>
      <c r="T56" s="382"/>
      <c r="U56" s="216"/>
    </row>
    <row r="57" spans="3:21" ht="15" customHeight="1">
      <c r="C57" s="204"/>
      <c r="D57" s="751" t="s">
        <v>123</v>
      </c>
      <c r="E57" s="752"/>
      <c r="F57" s="752"/>
      <c r="G57" s="752"/>
      <c r="H57" s="752"/>
      <c r="I57" s="752"/>
      <c r="J57" s="752"/>
      <c r="K57" s="752"/>
      <c r="L57" s="752"/>
      <c r="M57" s="753"/>
      <c r="N57" s="202"/>
      <c r="O57" s="202"/>
      <c r="P57" s="202"/>
      <c r="Q57" s="202"/>
      <c r="R57" s="202"/>
      <c r="S57" s="203"/>
      <c r="T57" s="381"/>
      <c r="U57" s="203"/>
    </row>
    <row r="58" spans="3:21" ht="15" customHeight="1">
      <c r="C58" s="204"/>
      <c r="D58" s="570"/>
      <c r="E58" s="571"/>
      <c r="F58" s="572"/>
      <c r="G58" s="569" t="s">
        <v>120</v>
      </c>
      <c r="H58" s="573"/>
      <c r="I58" s="754" t="s">
        <v>120</v>
      </c>
      <c r="J58" s="754"/>
      <c r="K58" s="754"/>
      <c r="L58" s="755"/>
      <c r="M58" s="206">
        <f>M59+M60+M61</f>
        <v>11400000</v>
      </c>
      <c r="N58" s="235"/>
      <c r="O58" s="235"/>
      <c r="P58" s="235"/>
      <c r="Q58" s="235"/>
      <c r="R58" s="235"/>
      <c r="S58" s="206"/>
      <c r="T58" s="207">
        <v>11400000</v>
      </c>
      <c r="U58" s="206"/>
    </row>
    <row r="59" spans="3:21" ht="15" customHeight="1">
      <c r="C59" s="204"/>
      <c r="D59" s="745"/>
      <c r="E59" s="746"/>
      <c r="F59" s="747"/>
      <c r="G59" s="745"/>
      <c r="H59" s="747"/>
      <c r="I59" s="208"/>
      <c r="J59" s="748" t="s">
        <v>13</v>
      </c>
      <c r="K59" s="749"/>
      <c r="L59" s="750"/>
      <c r="M59" s="217">
        <v>0</v>
      </c>
      <c r="N59" s="235"/>
      <c r="O59" s="235"/>
      <c r="P59" s="235"/>
      <c r="Q59" s="235"/>
      <c r="R59" s="235"/>
      <c r="S59" s="217"/>
      <c r="T59" s="218"/>
      <c r="U59" s="217"/>
    </row>
    <row r="60" spans="3:21" ht="15" customHeight="1">
      <c r="C60" s="204"/>
      <c r="D60" s="745"/>
      <c r="E60" s="746"/>
      <c r="F60" s="747"/>
      <c r="G60" s="745"/>
      <c r="H60" s="747"/>
      <c r="I60" s="208"/>
      <c r="J60" s="748" t="s">
        <v>14</v>
      </c>
      <c r="K60" s="749"/>
      <c r="L60" s="750"/>
      <c r="M60" s="217">
        <v>0</v>
      </c>
      <c r="N60" s="235"/>
      <c r="O60" s="235"/>
      <c r="P60" s="235"/>
      <c r="Q60" s="235"/>
      <c r="R60" s="235"/>
      <c r="S60" s="217"/>
      <c r="T60" s="218"/>
      <c r="U60" s="217"/>
    </row>
    <row r="61" spans="3:21" ht="12.75" customHeight="1" thickBot="1">
      <c r="C61" s="204"/>
      <c r="D61" s="737"/>
      <c r="E61" s="760"/>
      <c r="F61" s="738"/>
      <c r="G61" s="737"/>
      <c r="H61" s="738"/>
      <c r="I61" s="208"/>
      <c r="J61" s="739" t="s">
        <v>15</v>
      </c>
      <c r="K61" s="740"/>
      <c r="L61" s="741"/>
      <c r="M61" s="220">
        <v>11400000</v>
      </c>
      <c r="N61" s="235"/>
      <c r="O61" s="235"/>
      <c r="P61" s="235"/>
      <c r="Q61" s="235"/>
      <c r="R61" s="235"/>
      <c r="S61" s="220"/>
      <c r="T61" s="383"/>
      <c r="U61" s="220"/>
    </row>
    <row r="62" spans="3:21" ht="12.75" customHeight="1" thickBot="1">
      <c r="C62" s="742" t="s">
        <v>12</v>
      </c>
      <c r="D62" s="743"/>
      <c r="E62" s="743"/>
      <c r="F62" s="743"/>
      <c r="G62" s="743"/>
      <c r="H62" s="743"/>
      <c r="I62" s="743"/>
      <c r="J62" s="743"/>
      <c r="K62" s="743"/>
      <c r="L62" s="744"/>
      <c r="M62" s="214"/>
      <c r="N62" s="202"/>
      <c r="O62" s="202"/>
      <c r="P62" s="202"/>
      <c r="Q62" s="202"/>
      <c r="R62" s="202"/>
      <c r="S62" s="216"/>
      <c r="T62" s="382"/>
      <c r="U62" s="216"/>
    </row>
    <row r="63" spans="3:21" ht="28.5" customHeight="1" thickBot="1">
      <c r="C63" s="581"/>
      <c r="D63" s="756" t="s">
        <v>272</v>
      </c>
      <c r="E63" s="756"/>
      <c r="F63" s="756"/>
      <c r="G63" s="756"/>
      <c r="H63" s="756"/>
      <c r="I63" s="756"/>
      <c r="J63" s="756"/>
      <c r="K63" s="756"/>
      <c r="L63" s="757"/>
      <c r="M63" s="582"/>
      <c r="N63" s="202"/>
      <c r="O63" s="202"/>
      <c r="P63" s="202"/>
      <c r="Q63" s="202"/>
      <c r="R63" s="202"/>
      <c r="S63" s="216"/>
      <c r="T63" s="382"/>
      <c r="U63" s="216"/>
    </row>
    <row r="64" spans="3:21" ht="12.75" customHeight="1">
      <c r="C64" s="581"/>
      <c r="D64" s="583"/>
      <c r="E64" s="583"/>
      <c r="F64" s="583"/>
      <c r="G64" s="583"/>
      <c r="H64" s="583"/>
      <c r="I64" s="758" t="s">
        <v>120</v>
      </c>
      <c r="J64" s="758"/>
      <c r="K64" s="758"/>
      <c r="L64" s="759"/>
      <c r="M64" s="582">
        <f>M65+M66+M67</f>
        <v>4118000</v>
      </c>
      <c r="N64" s="202"/>
      <c r="O64" s="202"/>
      <c r="P64" s="202"/>
      <c r="Q64" s="202"/>
      <c r="R64" s="202"/>
      <c r="S64" s="216"/>
      <c r="T64" s="382">
        <v>1362867</v>
      </c>
      <c r="U64" s="216"/>
    </row>
    <row r="65" spans="3:21" ht="12.75">
      <c r="C65" s="204"/>
      <c r="D65" s="745"/>
      <c r="E65" s="746"/>
      <c r="F65" s="747"/>
      <c r="G65" s="745"/>
      <c r="H65" s="747"/>
      <c r="I65" s="208"/>
      <c r="J65" s="748" t="s">
        <v>13</v>
      </c>
      <c r="K65" s="749"/>
      <c r="L65" s="750"/>
      <c r="M65" s="217">
        <v>2045000</v>
      </c>
      <c r="N65" s="235"/>
      <c r="O65" s="235"/>
      <c r="P65" s="235"/>
      <c r="Q65" s="235"/>
      <c r="R65" s="235"/>
      <c r="S65" s="217"/>
      <c r="T65" s="218"/>
      <c r="U65" s="217"/>
    </row>
    <row r="66" spans="3:21" ht="12.75" customHeight="1">
      <c r="C66" s="204"/>
      <c r="D66" s="745"/>
      <c r="E66" s="746"/>
      <c r="F66" s="747"/>
      <c r="G66" s="745"/>
      <c r="H66" s="747"/>
      <c r="I66" s="208"/>
      <c r="J66" s="748" t="s">
        <v>14</v>
      </c>
      <c r="K66" s="749"/>
      <c r="L66" s="750"/>
      <c r="M66" s="217">
        <v>273000</v>
      </c>
      <c r="N66" s="235"/>
      <c r="O66" s="235"/>
      <c r="P66" s="235"/>
      <c r="Q66" s="235"/>
      <c r="R66" s="235"/>
      <c r="S66" s="217"/>
      <c r="T66" s="218"/>
      <c r="U66" s="217"/>
    </row>
    <row r="67" spans="3:21" ht="13.5" customHeight="1" thickBot="1">
      <c r="C67" s="204"/>
      <c r="D67" s="737"/>
      <c r="E67" s="760"/>
      <c r="F67" s="738"/>
      <c r="G67" s="737"/>
      <c r="H67" s="738"/>
      <c r="I67" s="208"/>
      <c r="J67" s="739" t="s">
        <v>15</v>
      </c>
      <c r="K67" s="740"/>
      <c r="L67" s="741"/>
      <c r="M67" s="220">
        <v>1800000</v>
      </c>
      <c r="N67" s="235"/>
      <c r="O67" s="235"/>
      <c r="P67" s="235"/>
      <c r="Q67" s="235"/>
      <c r="R67" s="235"/>
      <c r="S67" s="220"/>
      <c r="T67" s="383"/>
      <c r="U67" s="220"/>
    </row>
    <row r="68" spans="3:21" ht="13.5" customHeight="1" thickBot="1">
      <c r="C68" s="742" t="s">
        <v>12</v>
      </c>
      <c r="D68" s="743"/>
      <c r="E68" s="743"/>
      <c r="F68" s="743"/>
      <c r="G68" s="743"/>
      <c r="H68" s="743"/>
      <c r="I68" s="743"/>
      <c r="J68" s="743"/>
      <c r="K68" s="743"/>
      <c r="L68" s="744"/>
      <c r="M68" s="214"/>
      <c r="N68" s="202"/>
      <c r="O68" s="202"/>
      <c r="P68" s="202"/>
      <c r="Q68" s="202"/>
      <c r="R68" s="202"/>
      <c r="S68" s="216"/>
      <c r="T68" s="382"/>
      <c r="U68" s="216"/>
    </row>
    <row r="69" spans="3:21" ht="13.5" thickBot="1">
      <c r="C69" s="574"/>
      <c r="D69" s="575"/>
      <c r="E69" s="575"/>
      <c r="F69" s="575"/>
      <c r="G69" s="575"/>
      <c r="H69" s="575"/>
      <c r="I69" s="575"/>
      <c r="J69" s="575"/>
      <c r="K69" s="575"/>
      <c r="L69" s="575"/>
      <c r="M69" s="576"/>
      <c r="N69" s="234"/>
      <c r="O69" s="234"/>
      <c r="P69" s="234"/>
      <c r="Q69" s="234"/>
      <c r="R69" s="234"/>
      <c r="S69" s="216"/>
      <c r="T69" s="382"/>
      <c r="U69" s="216"/>
    </row>
    <row r="70" spans="3:23" ht="16.5" customHeight="1">
      <c r="C70" s="204"/>
      <c r="D70" s="751" t="s">
        <v>270</v>
      </c>
      <c r="E70" s="752"/>
      <c r="F70" s="752"/>
      <c r="G70" s="752"/>
      <c r="H70" s="752"/>
      <c r="I70" s="752"/>
      <c r="J70" s="752"/>
      <c r="K70" s="752"/>
      <c r="L70" s="752"/>
      <c r="M70" s="753"/>
      <c r="N70" s="202"/>
      <c r="O70" s="202"/>
      <c r="P70" s="202"/>
      <c r="Q70" s="202"/>
      <c r="R70" s="202"/>
      <c r="S70" s="203"/>
      <c r="T70" s="381"/>
      <c r="U70" s="203">
        <v>3100000</v>
      </c>
      <c r="W70" s="100"/>
    </row>
    <row r="71" spans="3:21" ht="12.75" customHeight="1">
      <c r="C71" s="204"/>
      <c r="D71" s="745"/>
      <c r="E71" s="746"/>
      <c r="F71" s="747"/>
      <c r="G71" s="789" t="s">
        <v>120</v>
      </c>
      <c r="H71" s="790"/>
      <c r="I71" s="790"/>
      <c r="J71" s="790"/>
      <c r="K71" s="790"/>
      <c r="L71" s="791"/>
      <c r="M71" s="206">
        <f>M72+M73+M74</f>
        <v>5652000</v>
      </c>
      <c r="N71" s="235"/>
      <c r="O71" s="235"/>
      <c r="P71" s="235"/>
      <c r="Q71" s="235"/>
      <c r="R71" s="235"/>
      <c r="S71" s="206"/>
      <c r="T71" s="207"/>
      <c r="U71" s="206"/>
    </row>
    <row r="72" spans="3:21" ht="12.75">
      <c r="C72" s="204"/>
      <c r="D72" s="745"/>
      <c r="E72" s="746"/>
      <c r="F72" s="747"/>
      <c r="G72" s="745"/>
      <c r="H72" s="747"/>
      <c r="I72" s="208"/>
      <c r="J72" s="748" t="s">
        <v>13</v>
      </c>
      <c r="K72" s="749"/>
      <c r="L72" s="750"/>
      <c r="M72" s="217">
        <v>2497000</v>
      </c>
      <c r="N72" s="235"/>
      <c r="O72" s="235"/>
      <c r="P72" s="235"/>
      <c r="Q72" s="235"/>
      <c r="R72" s="235"/>
      <c r="S72" s="217"/>
      <c r="T72" s="218"/>
      <c r="U72" s="217"/>
    </row>
    <row r="73" spans="3:21" ht="12.75" customHeight="1">
      <c r="C73" s="204"/>
      <c r="D73" s="745"/>
      <c r="E73" s="746"/>
      <c r="F73" s="747"/>
      <c r="G73" s="745"/>
      <c r="H73" s="747"/>
      <c r="I73" s="208"/>
      <c r="J73" s="748" t="s">
        <v>14</v>
      </c>
      <c r="K73" s="749"/>
      <c r="L73" s="750"/>
      <c r="M73" s="217">
        <v>492000</v>
      </c>
      <c r="N73" s="235"/>
      <c r="O73" s="235"/>
      <c r="P73" s="235"/>
      <c r="Q73" s="235"/>
      <c r="R73" s="235"/>
      <c r="S73" s="217"/>
      <c r="T73" s="218"/>
      <c r="U73" s="217"/>
    </row>
    <row r="74" spans="3:21" ht="13.5" customHeight="1">
      <c r="C74" s="204"/>
      <c r="D74" s="745"/>
      <c r="E74" s="746"/>
      <c r="F74" s="747"/>
      <c r="G74" s="745"/>
      <c r="H74" s="747"/>
      <c r="I74" s="208"/>
      <c r="J74" s="748" t="s">
        <v>15</v>
      </c>
      <c r="K74" s="749"/>
      <c r="L74" s="750"/>
      <c r="M74" s="220">
        <v>2663000</v>
      </c>
      <c r="N74" s="235"/>
      <c r="O74" s="235"/>
      <c r="P74" s="235"/>
      <c r="Q74" s="235"/>
      <c r="R74" s="235"/>
      <c r="S74" s="220"/>
      <c r="T74" s="383"/>
      <c r="U74" s="220"/>
    </row>
    <row r="75" spans="3:21" ht="13.5" thickBot="1">
      <c r="C75" s="784" t="s">
        <v>12</v>
      </c>
      <c r="D75" s="785"/>
      <c r="E75" s="785"/>
      <c r="F75" s="785"/>
      <c r="G75" s="785"/>
      <c r="H75" s="785"/>
      <c r="I75" s="785"/>
      <c r="J75" s="785"/>
      <c r="K75" s="785"/>
      <c r="L75" s="785"/>
      <c r="M75" s="214"/>
      <c r="N75" s="202"/>
      <c r="O75" s="202"/>
      <c r="P75" s="202"/>
      <c r="Q75" s="202"/>
      <c r="R75" s="202"/>
      <c r="S75" s="216"/>
      <c r="T75" s="382"/>
      <c r="U75" s="216"/>
    </row>
    <row r="76" spans="3:21" ht="12.75">
      <c r="C76" s="204"/>
      <c r="D76" s="786" t="s">
        <v>246</v>
      </c>
      <c r="E76" s="787"/>
      <c r="F76" s="787"/>
      <c r="G76" s="787"/>
      <c r="H76" s="787"/>
      <c r="I76" s="787"/>
      <c r="J76" s="787"/>
      <c r="K76" s="787"/>
      <c r="L76" s="787"/>
      <c r="M76" s="788"/>
      <c r="N76" s="202"/>
      <c r="O76" s="202"/>
      <c r="P76" s="202"/>
      <c r="Q76" s="202"/>
      <c r="R76" s="202"/>
      <c r="S76" s="203"/>
      <c r="T76" s="381"/>
      <c r="U76" s="203"/>
    </row>
    <row r="77" spans="3:21" ht="12.75">
      <c r="C77" s="204"/>
      <c r="D77" s="778"/>
      <c r="E77" s="778"/>
      <c r="F77" s="778"/>
      <c r="G77" s="789" t="s">
        <v>120</v>
      </c>
      <c r="H77" s="790"/>
      <c r="I77" s="790"/>
      <c r="J77" s="790"/>
      <c r="K77" s="790"/>
      <c r="L77" s="791"/>
      <c r="M77" s="206">
        <f>M78+M79+M80</f>
        <v>1462000</v>
      </c>
      <c r="N77" s="235"/>
      <c r="O77" s="235"/>
      <c r="P77" s="235"/>
      <c r="Q77" s="235"/>
      <c r="R77" s="235"/>
      <c r="S77" s="206"/>
      <c r="T77" s="207"/>
      <c r="U77" s="206">
        <v>1461972</v>
      </c>
    </row>
    <row r="78" spans="3:21" ht="12.75">
      <c r="C78" s="204"/>
      <c r="D78" s="778"/>
      <c r="E78" s="778"/>
      <c r="F78" s="778"/>
      <c r="G78" s="778"/>
      <c r="H78" s="778"/>
      <c r="I78" s="208"/>
      <c r="J78" s="748" t="s">
        <v>13</v>
      </c>
      <c r="K78" s="749"/>
      <c r="L78" s="750"/>
      <c r="M78" s="217">
        <v>0</v>
      </c>
      <c r="N78" s="235"/>
      <c r="O78" s="235"/>
      <c r="P78" s="235"/>
      <c r="Q78" s="235"/>
      <c r="R78" s="235"/>
      <c r="S78" s="217"/>
      <c r="T78" s="218"/>
      <c r="U78" s="217"/>
    </row>
    <row r="79" spans="3:21" ht="12.75">
      <c r="C79" s="204"/>
      <c r="D79" s="778"/>
      <c r="E79" s="778"/>
      <c r="F79" s="778"/>
      <c r="G79" s="778"/>
      <c r="H79" s="778"/>
      <c r="I79" s="208"/>
      <c r="J79" s="748" t="s">
        <v>14</v>
      </c>
      <c r="K79" s="749"/>
      <c r="L79" s="750"/>
      <c r="M79" s="217">
        <v>0</v>
      </c>
      <c r="N79" s="235"/>
      <c r="O79" s="235"/>
      <c r="P79" s="235"/>
      <c r="Q79" s="235"/>
      <c r="R79" s="235"/>
      <c r="S79" s="217"/>
      <c r="T79" s="218"/>
      <c r="U79" s="217"/>
    </row>
    <row r="80" spans="3:21" ht="12.75">
      <c r="C80" s="204"/>
      <c r="D80" s="778"/>
      <c r="E80" s="778"/>
      <c r="F80" s="778"/>
      <c r="G80" s="778"/>
      <c r="H80" s="778"/>
      <c r="I80" s="208"/>
      <c r="J80" s="748" t="s">
        <v>15</v>
      </c>
      <c r="K80" s="749"/>
      <c r="L80" s="750"/>
      <c r="M80" s="217">
        <v>1462000</v>
      </c>
      <c r="N80" s="235"/>
      <c r="O80" s="235"/>
      <c r="P80" s="235"/>
      <c r="Q80" s="235"/>
      <c r="R80" s="235"/>
      <c r="S80" s="217"/>
      <c r="T80" s="218"/>
      <c r="U80" s="217"/>
    </row>
    <row r="81" spans="3:21" ht="12.75">
      <c r="C81" s="221"/>
      <c r="D81" s="222"/>
      <c r="E81" s="222"/>
      <c r="F81" s="222"/>
      <c r="G81" s="222"/>
      <c r="H81" s="222"/>
      <c r="I81" s="792" t="s">
        <v>121</v>
      </c>
      <c r="J81" s="793"/>
      <c r="K81" s="793"/>
      <c r="L81" s="794"/>
      <c r="M81" s="232">
        <f>M82</f>
        <v>500000</v>
      </c>
      <c r="N81" s="235"/>
      <c r="O81" s="235"/>
      <c r="P81" s="235"/>
      <c r="Q81" s="235"/>
      <c r="R81" s="235"/>
      <c r="S81" s="233"/>
      <c r="T81" s="385"/>
      <c r="U81" s="233"/>
    </row>
    <row r="82" spans="3:21" ht="12.75">
      <c r="C82" s="221"/>
      <c r="D82" s="222"/>
      <c r="E82" s="222"/>
      <c r="F82" s="222"/>
      <c r="G82" s="222"/>
      <c r="H82" s="222"/>
      <c r="I82" s="227"/>
      <c r="J82" s="228" t="s">
        <v>16</v>
      </c>
      <c r="K82" s="229"/>
      <c r="L82" s="230"/>
      <c r="M82" s="224">
        <v>500000</v>
      </c>
      <c r="N82" s="235"/>
      <c r="O82" s="235"/>
      <c r="P82" s="235"/>
      <c r="Q82" s="235"/>
      <c r="R82" s="235"/>
      <c r="S82" s="217"/>
      <c r="T82" s="218"/>
      <c r="U82" s="217"/>
    </row>
    <row r="83" spans="3:21" ht="13.5" thickBot="1">
      <c r="C83" s="784" t="s">
        <v>12</v>
      </c>
      <c r="D83" s="785"/>
      <c r="E83" s="785"/>
      <c r="F83" s="785"/>
      <c r="G83" s="785"/>
      <c r="H83" s="785"/>
      <c r="I83" s="785"/>
      <c r="J83" s="785"/>
      <c r="K83" s="785"/>
      <c r="L83" s="785"/>
      <c r="M83" s="214"/>
      <c r="N83" s="202"/>
      <c r="O83" s="202"/>
      <c r="P83" s="202"/>
      <c r="Q83" s="202"/>
      <c r="R83" s="202"/>
      <c r="S83" s="216"/>
      <c r="T83" s="382"/>
      <c r="U83" s="216"/>
    </row>
    <row r="84" spans="3:21" ht="26.25" customHeight="1">
      <c r="C84" s="204"/>
      <c r="D84" s="786" t="s">
        <v>273</v>
      </c>
      <c r="E84" s="787"/>
      <c r="F84" s="787"/>
      <c r="G84" s="787"/>
      <c r="H84" s="787"/>
      <c r="I84" s="787"/>
      <c r="J84" s="787"/>
      <c r="K84" s="787"/>
      <c r="L84" s="787"/>
      <c r="M84" s="788"/>
      <c r="N84" s="202"/>
      <c r="O84" s="202"/>
      <c r="P84" s="202"/>
      <c r="Q84" s="202"/>
      <c r="R84" s="202"/>
      <c r="S84" s="203"/>
      <c r="T84" s="381"/>
      <c r="U84" s="203"/>
    </row>
    <row r="85" spans="3:21" ht="12.75">
      <c r="C85" s="204"/>
      <c r="D85" s="778"/>
      <c r="E85" s="778"/>
      <c r="F85" s="778"/>
      <c r="G85" s="789" t="s">
        <v>120</v>
      </c>
      <c r="H85" s="790"/>
      <c r="I85" s="790"/>
      <c r="J85" s="790"/>
      <c r="K85" s="790"/>
      <c r="L85" s="791"/>
      <c r="M85" s="206">
        <f>M86+M88+M87</f>
        <v>168000</v>
      </c>
      <c r="N85" s="235"/>
      <c r="O85" s="235"/>
      <c r="P85" s="235"/>
      <c r="Q85" s="235"/>
      <c r="R85" s="235"/>
      <c r="S85" s="206"/>
      <c r="T85" s="207"/>
      <c r="U85" s="206"/>
    </row>
    <row r="86" spans="3:21" ht="12.75">
      <c r="C86" s="204"/>
      <c r="D86" s="778"/>
      <c r="E86" s="778"/>
      <c r="F86" s="778"/>
      <c r="G86" s="778"/>
      <c r="H86" s="778"/>
      <c r="I86" s="208"/>
      <c r="J86" s="748" t="s">
        <v>13</v>
      </c>
      <c r="K86" s="749"/>
      <c r="L86" s="750"/>
      <c r="M86" s="217">
        <v>0</v>
      </c>
      <c r="N86" s="235"/>
      <c r="O86" s="235"/>
      <c r="P86" s="235"/>
      <c r="Q86" s="235"/>
      <c r="R86" s="235"/>
      <c r="S86" s="217"/>
      <c r="T86" s="218"/>
      <c r="U86" s="217"/>
    </row>
    <row r="87" spans="3:21" ht="12.75">
      <c r="C87" s="204"/>
      <c r="D87" s="778"/>
      <c r="E87" s="778"/>
      <c r="F87" s="778"/>
      <c r="G87" s="778"/>
      <c r="H87" s="778"/>
      <c r="I87" s="208"/>
      <c r="J87" s="748" t="s">
        <v>14</v>
      </c>
      <c r="K87" s="749"/>
      <c r="L87" s="750"/>
      <c r="M87" s="217">
        <v>0</v>
      </c>
      <c r="N87" s="235"/>
      <c r="O87" s="235"/>
      <c r="P87" s="235"/>
      <c r="Q87" s="235"/>
      <c r="R87" s="235"/>
      <c r="S87" s="217"/>
      <c r="T87" s="218"/>
      <c r="U87" s="217"/>
    </row>
    <row r="88" spans="3:21" ht="12.75">
      <c r="C88" s="204"/>
      <c r="D88" s="778"/>
      <c r="E88" s="778"/>
      <c r="F88" s="778"/>
      <c r="G88" s="778"/>
      <c r="H88" s="778"/>
      <c r="I88" s="208"/>
      <c r="J88" s="748" t="s">
        <v>15</v>
      </c>
      <c r="K88" s="749"/>
      <c r="L88" s="750"/>
      <c r="M88" s="217">
        <v>168000</v>
      </c>
      <c r="N88" s="235"/>
      <c r="O88" s="235"/>
      <c r="P88" s="235"/>
      <c r="Q88" s="235"/>
      <c r="R88" s="235"/>
      <c r="S88" s="217"/>
      <c r="T88" s="218"/>
      <c r="U88" s="217"/>
    </row>
    <row r="89" spans="3:21" ht="13.5" thickBot="1">
      <c r="C89" s="784" t="s">
        <v>12</v>
      </c>
      <c r="D89" s="785"/>
      <c r="E89" s="785"/>
      <c r="F89" s="785"/>
      <c r="G89" s="785"/>
      <c r="H89" s="785"/>
      <c r="I89" s="785"/>
      <c r="J89" s="785"/>
      <c r="K89" s="785"/>
      <c r="L89" s="785"/>
      <c r="M89" s="214"/>
      <c r="N89" s="202"/>
      <c r="O89" s="202"/>
      <c r="P89" s="202"/>
      <c r="Q89" s="202"/>
      <c r="R89" s="202"/>
      <c r="S89" s="216"/>
      <c r="T89" s="382"/>
      <c r="U89" s="216"/>
    </row>
    <row r="90" spans="3:21" ht="12.75">
      <c r="C90" s="204"/>
      <c r="D90" s="786" t="s">
        <v>124</v>
      </c>
      <c r="E90" s="787"/>
      <c r="F90" s="787"/>
      <c r="G90" s="787"/>
      <c r="H90" s="787"/>
      <c r="I90" s="787"/>
      <c r="J90" s="787"/>
      <c r="K90" s="787"/>
      <c r="L90" s="787"/>
      <c r="M90" s="788"/>
      <c r="N90" s="202"/>
      <c r="O90" s="202"/>
      <c r="P90" s="202"/>
      <c r="Q90" s="202"/>
      <c r="R90" s="202"/>
      <c r="S90" s="203"/>
      <c r="T90" s="381"/>
      <c r="U90" s="203"/>
    </row>
    <row r="91" spans="3:21" ht="12.75">
      <c r="C91" s="204"/>
      <c r="D91" s="778"/>
      <c r="E91" s="778"/>
      <c r="F91" s="778"/>
      <c r="G91" s="789" t="s">
        <v>120</v>
      </c>
      <c r="H91" s="790"/>
      <c r="I91" s="790"/>
      <c r="J91" s="790"/>
      <c r="K91" s="790"/>
      <c r="L91" s="791"/>
      <c r="M91" s="206">
        <f>M92+M93+M94</f>
        <v>2606000</v>
      </c>
      <c r="N91" s="235"/>
      <c r="O91" s="235"/>
      <c r="P91" s="235"/>
      <c r="Q91" s="235"/>
      <c r="R91" s="235"/>
      <c r="S91" s="206">
        <v>2339000</v>
      </c>
      <c r="T91" s="577"/>
      <c r="U91" s="206">
        <v>719680</v>
      </c>
    </row>
    <row r="92" spans="3:21" ht="12.75">
      <c r="C92" s="204"/>
      <c r="D92" s="778"/>
      <c r="E92" s="778"/>
      <c r="F92" s="778"/>
      <c r="G92" s="778"/>
      <c r="H92" s="778"/>
      <c r="I92" s="208"/>
      <c r="J92" s="748" t="s">
        <v>13</v>
      </c>
      <c r="K92" s="749"/>
      <c r="L92" s="750"/>
      <c r="M92" s="217">
        <v>1963000</v>
      </c>
      <c r="N92" s="235"/>
      <c r="O92" s="235"/>
      <c r="P92" s="235"/>
      <c r="Q92" s="235"/>
      <c r="R92" s="235"/>
      <c r="S92" s="217"/>
      <c r="T92" s="218"/>
      <c r="U92" s="217"/>
    </row>
    <row r="93" spans="3:21" ht="12.75">
      <c r="C93" s="204"/>
      <c r="D93" s="778"/>
      <c r="E93" s="778"/>
      <c r="F93" s="778"/>
      <c r="G93" s="778"/>
      <c r="H93" s="778"/>
      <c r="I93" s="208"/>
      <c r="J93" s="748" t="s">
        <v>14</v>
      </c>
      <c r="K93" s="749"/>
      <c r="L93" s="750"/>
      <c r="M93" s="217">
        <v>387000</v>
      </c>
      <c r="N93" s="235"/>
      <c r="O93" s="235"/>
      <c r="P93" s="235"/>
      <c r="Q93" s="235"/>
      <c r="R93" s="235"/>
      <c r="S93" s="217"/>
      <c r="T93" s="218"/>
      <c r="U93" s="217"/>
    </row>
    <row r="94" spans="3:21" ht="12.75">
      <c r="C94" s="204"/>
      <c r="D94" s="778"/>
      <c r="E94" s="778"/>
      <c r="F94" s="778"/>
      <c r="G94" s="778"/>
      <c r="H94" s="778"/>
      <c r="I94" s="208"/>
      <c r="J94" s="748" t="s">
        <v>15</v>
      </c>
      <c r="K94" s="749"/>
      <c r="L94" s="750"/>
      <c r="M94" s="217">
        <v>256000</v>
      </c>
      <c r="N94" s="235"/>
      <c r="O94" s="235"/>
      <c r="P94" s="235"/>
      <c r="Q94" s="235"/>
      <c r="R94" s="235"/>
      <c r="S94" s="217"/>
      <c r="T94" s="218"/>
      <c r="U94" s="217"/>
    </row>
    <row r="95" spans="3:21" ht="13.5" thickBot="1">
      <c r="C95" s="784" t="s">
        <v>12</v>
      </c>
      <c r="D95" s="785"/>
      <c r="E95" s="785"/>
      <c r="F95" s="785"/>
      <c r="G95" s="785"/>
      <c r="H95" s="785"/>
      <c r="I95" s="785"/>
      <c r="J95" s="785"/>
      <c r="K95" s="785"/>
      <c r="L95" s="785"/>
      <c r="M95" s="214"/>
      <c r="N95" s="202"/>
      <c r="O95" s="202"/>
      <c r="P95" s="202"/>
      <c r="Q95" s="202"/>
      <c r="R95" s="202"/>
      <c r="S95" s="216"/>
      <c r="T95" s="382"/>
      <c r="U95" s="216"/>
    </row>
    <row r="96" spans="3:21" ht="12.75">
      <c r="C96" s="204"/>
      <c r="D96" s="786" t="s">
        <v>125</v>
      </c>
      <c r="E96" s="787"/>
      <c r="F96" s="787"/>
      <c r="G96" s="787"/>
      <c r="H96" s="787"/>
      <c r="I96" s="787"/>
      <c r="J96" s="787"/>
      <c r="K96" s="787"/>
      <c r="L96" s="787"/>
      <c r="M96" s="788"/>
      <c r="N96" s="202"/>
      <c r="O96" s="202"/>
      <c r="P96" s="202"/>
      <c r="Q96" s="202"/>
      <c r="R96" s="202"/>
      <c r="S96" s="203"/>
      <c r="T96" s="381"/>
      <c r="U96" s="203"/>
    </row>
    <row r="97" spans="3:21" ht="12.75">
      <c r="C97" s="204"/>
      <c r="D97" s="778"/>
      <c r="E97" s="778"/>
      <c r="F97" s="778"/>
      <c r="G97" s="789" t="s">
        <v>120</v>
      </c>
      <c r="H97" s="790"/>
      <c r="I97" s="790"/>
      <c r="J97" s="790"/>
      <c r="K97" s="790"/>
      <c r="L97" s="791"/>
      <c r="M97" s="206">
        <f>M98+M99+M100</f>
        <v>360000</v>
      </c>
      <c r="N97" s="235"/>
      <c r="O97" s="235"/>
      <c r="P97" s="235"/>
      <c r="Q97" s="235"/>
      <c r="R97" s="235"/>
      <c r="S97" s="206"/>
      <c r="T97" s="207"/>
      <c r="U97" s="206"/>
    </row>
    <row r="98" spans="3:21" ht="12.75">
      <c r="C98" s="204"/>
      <c r="D98" s="778"/>
      <c r="E98" s="778"/>
      <c r="F98" s="778"/>
      <c r="G98" s="778"/>
      <c r="H98" s="778"/>
      <c r="I98" s="208"/>
      <c r="J98" s="748" t="s">
        <v>13</v>
      </c>
      <c r="K98" s="749"/>
      <c r="L98" s="750"/>
      <c r="M98" s="217">
        <v>0</v>
      </c>
      <c r="N98" s="235"/>
      <c r="O98" s="235"/>
      <c r="P98" s="235"/>
      <c r="Q98" s="235"/>
      <c r="R98" s="235"/>
      <c r="S98" s="217"/>
      <c r="T98" s="218"/>
      <c r="U98" s="217"/>
    </row>
    <row r="99" spans="3:21" ht="12.75">
      <c r="C99" s="204"/>
      <c r="D99" s="778"/>
      <c r="E99" s="778"/>
      <c r="F99" s="778"/>
      <c r="G99" s="778"/>
      <c r="H99" s="778"/>
      <c r="I99" s="208"/>
      <c r="J99" s="748" t="s">
        <v>14</v>
      </c>
      <c r="K99" s="749"/>
      <c r="L99" s="750"/>
      <c r="M99" s="217">
        <v>0</v>
      </c>
      <c r="N99" s="235"/>
      <c r="O99" s="235"/>
      <c r="P99" s="235"/>
      <c r="Q99" s="235"/>
      <c r="R99" s="235"/>
      <c r="S99" s="217"/>
      <c r="T99" s="218"/>
      <c r="U99" s="217"/>
    </row>
    <row r="100" spans="3:21" ht="12.75">
      <c r="C100" s="204"/>
      <c r="D100" s="778"/>
      <c r="E100" s="778"/>
      <c r="F100" s="778"/>
      <c r="G100" s="778"/>
      <c r="H100" s="778"/>
      <c r="I100" s="208"/>
      <c r="J100" s="748" t="s">
        <v>15</v>
      </c>
      <c r="K100" s="749"/>
      <c r="L100" s="750"/>
      <c r="M100" s="217">
        <v>360000</v>
      </c>
      <c r="N100" s="235"/>
      <c r="O100" s="235"/>
      <c r="P100" s="235"/>
      <c r="Q100" s="235"/>
      <c r="R100" s="235"/>
      <c r="S100" s="217"/>
      <c r="T100" s="218"/>
      <c r="U100" s="217"/>
    </row>
    <row r="101" spans="3:21" ht="13.5" thickBot="1">
      <c r="C101" s="784" t="s">
        <v>12</v>
      </c>
      <c r="D101" s="785"/>
      <c r="E101" s="785"/>
      <c r="F101" s="785"/>
      <c r="G101" s="785"/>
      <c r="H101" s="785"/>
      <c r="I101" s="785"/>
      <c r="J101" s="785"/>
      <c r="K101" s="785"/>
      <c r="L101" s="785"/>
      <c r="M101" s="214"/>
      <c r="N101" s="202"/>
      <c r="O101" s="202"/>
      <c r="P101" s="202"/>
      <c r="Q101" s="202"/>
      <c r="R101" s="202"/>
      <c r="S101" s="216"/>
      <c r="T101" s="382"/>
      <c r="U101" s="216"/>
    </row>
    <row r="102" spans="3:21" ht="32.25" customHeight="1">
      <c r="C102" s="204"/>
      <c r="D102" s="786" t="s">
        <v>126</v>
      </c>
      <c r="E102" s="787"/>
      <c r="F102" s="787"/>
      <c r="G102" s="787"/>
      <c r="H102" s="787"/>
      <c r="I102" s="787"/>
      <c r="J102" s="787"/>
      <c r="K102" s="787"/>
      <c r="L102" s="787"/>
      <c r="M102" s="788"/>
      <c r="N102" s="202"/>
      <c r="O102" s="202"/>
      <c r="P102" s="202"/>
      <c r="Q102" s="202"/>
      <c r="R102" s="202"/>
      <c r="S102" s="203"/>
      <c r="T102" s="381"/>
      <c r="U102" s="203"/>
    </row>
    <row r="103" spans="3:21" ht="12.75">
      <c r="C103" s="204"/>
      <c r="D103" s="778"/>
      <c r="E103" s="778"/>
      <c r="F103" s="778"/>
      <c r="G103" s="789" t="s">
        <v>120</v>
      </c>
      <c r="H103" s="790"/>
      <c r="I103" s="790"/>
      <c r="J103" s="790"/>
      <c r="K103" s="790"/>
      <c r="L103" s="791"/>
      <c r="M103" s="206">
        <f>M104+M105+M106</f>
        <v>0</v>
      </c>
      <c r="N103" s="235"/>
      <c r="O103" s="235"/>
      <c r="P103" s="235"/>
      <c r="Q103" s="235"/>
      <c r="R103" s="235"/>
      <c r="S103" s="206"/>
      <c r="T103" s="207"/>
      <c r="U103" s="206"/>
    </row>
    <row r="104" spans="3:21" ht="12.75">
      <c r="C104" s="204"/>
      <c r="D104" s="778"/>
      <c r="E104" s="778"/>
      <c r="F104" s="778"/>
      <c r="G104" s="778"/>
      <c r="H104" s="778"/>
      <c r="I104" s="208"/>
      <c r="J104" s="748" t="s">
        <v>13</v>
      </c>
      <c r="K104" s="749"/>
      <c r="L104" s="750"/>
      <c r="M104" s="217">
        <v>0</v>
      </c>
      <c r="N104" s="235"/>
      <c r="O104" s="235"/>
      <c r="P104" s="235"/>
      <c r="Q104" s="235"/>
      <c r="R104" s="235"/>
      <c r="S104" s="217"/>
      <c r="T104" s="218"/>
      <c r="U104" s="217"/>
    </row>
    <row r="105" spans="3:21" ht="12.75">
      <c r="C105" s="204"/>
      <c r="D105" s="778"/>
      <c r="E105" s="778"/>
      <c r="F105" s="778"/>
      <c r="G105" s="778"/>
      <c r="H105" s="778"/>
      <c r="I105" s="208"/>
      <c r="J105" s="748" t="s">
        <v>14</v>
      </c>
      <c r="K105" s="749"/>
      <c r="L105" s="750"/>
      <c r="M105" s="217">
        <v>0</v>
      </c>
      <c r="N105" s="235"/>
      <c r="O105" s="235"/>
      <c r="P105" s="235"/>
      <c r="Q105" s="235"/>
      <c r="R105" s="235"/>
      <c r="S105" s="217"/>
      <c r="T105" s="218"/>
      <c r="U105" s="217"/>
    </row>
    <row r="106" spans="3:21" ht="12.75">
      <c r="C106" s="204"/>
      <c r="D106" s="778"/>
      <c r="E106" s="778"/>
      <c r="F106" s="778"/>
      <c r="G106" s="778"/>
      <c r="H106" s="778"/>
      <c r="I106" s="208"/>
      <c r="J106" s="748" t="s">
        <v>15</v>
      </c>
      <c r="K106" s="749"/>
      <c r="L106" s="750"/>
      <c r="M106" s="279">
        <v>0</v>
      </c>
      <c r="N106" s="235"/>
      <c r="O106" s="235"/>
      <c r="P106" s="235"/>
      <c r="Q106" s="235"/>
      <c r="R106" s="235"/>
      <c r="S106" s="220"/>
      <c r="T106" s="383"/>
      <c r="U106" s="220"/>
    </row>
    <row r="107" spans="3:21" ht="12.75">
      <c r="C107" s="221"/>
      <c r="D107" s="222"/>
      <c r="E107" s="222"/>
      <c r="F107" s="222"/>
      <c r="G107" s="222"/>
      <c r="H107" s="222"/>
      <c r="I107" s="227"/>
      <c r="J107" s="782" t="s">
        <v>121</v>
      </c>
      <c r="K107" s="783"/>
      <c r="L107" s="804"/>
      <c r="M107" s="232">
        <f>M108</f>
        <v>0</v>
      </c>
      <c r="N107" s="235"/>
      <c r="O107" s="235"/>
      <c r="P107" s="235"/>
      <c r="Q107" s="235"/>
      <c r="R107" s="235"/>
      <c r="S107" s="233"/>
      <c r="T107" s="385"/>
      <c r="U107" s="233"/>
    </row>
    <row r="108" spans="3:21" ht="12.75">
      <c r="C108" s="221"/>
      <c r="D108" s="222"/>
      <c r="E108" s="222"/>
      <c r="F108" s="222"/>
      <c r="G108" s="222"/>
      <c r="H108" s="222"/>
      <c r="I108" s="227"/>
      <c r="J108" s="748" t="s">
        <v>16</v>
      </c>
      <c r="K108" s="749"/>
      <c r="L108" s="750"/>
      <c r="M108" s="231">
        <v>0</v>
      </c>
      <c r="N108" s="235"/>
      <c r="O108" s="235"/>
      <c r="P108" s="235"/>
      <c r="Q108" s="235"/>
      <c r="R108" s="235"/>
      <c r="S108" s="220"/>
      <c r="T108" s="383"/>
      <c r="U108" s="220"/>
    </row>
    <row r="109" spans="3:21" ht="13.5" thickBot="1">
      <c r="C109" s="784" t="s">
        <v>12</v>
      </c>
      <c r="D109" s="785"/>
      <c r="E109" s="785"/>
      <c r="F109" s="785"/>
      <c r="G109" s="785"/>
      <c r="H109" s="785"/>
      <c r="I109" s="785"/>
      <c r="J109" s="785"/>
      <c r="K109" s="785"/>
      <c r="L109" s="785"/>
      <c r="M109" s="214"/>
      <c r="N109" s="202"/>
      <c r="O109" s="202"/>
      <c r="P109" s="202"/>
      <c r="Q109" s="202"/>
      <c r="R109" s="202"/>
      <c r="S109" s="216"/>
      <c r="T109" s="382"/>
      <c r="U109" s="216"/>
    </row>
    <row r="110" spans="3:21" ht="12.75">
      <c r="C110" s="204"/>
      <c r="D110" s="786" t="s">
        <v>127</v>
      </c>
      <c r="E110" s="787"/>
      <c r="F110" s="787"/>
      <c r="G110" s="787"/>
      <c r="H110" s="787"/>
      <c r="I110" s="787"/>
      <c r="J110" s="787"/>
      <c r="K110" s="787"/>
      <c r="L110" s="787"/>
      <c r="M110" s="788"/>
      <c r="N110" s="202"/>
      <c r="O110" s="202"/>
      <c r="P110" s="202"/>
      <c r="Q110" s="202"/>
      <c r="R110" s="202"/>
      <c r="S110" s="203"/>
      <c r="T110" s="381"/>
      <c r="U110" s="203"/>
    </row>
    <row r="111" spans="3:21" ht="12.75">
      <c r="C111" s="204"/>
      <c r="D111" s="778"/>
      <c r="E111" s="778"/>
      <c r="F111" s="778"/>
      <c r="G111" s="789" t="s">
        <v>120</v>
      </c>
      <c r="H111" s="790"/>
      <c r="I111" s="790"/>
      <c r="J111" s="790"/>
      <c r="K111" s="790"/>
      <c r="L111" s="791"/>
      <c r="M111" s="206">
        <f>M112+M113+M114</f>
        <v>12727408</v>
      </c>
      <c r="N111" s="235"/>
      <c r="O111" s="235"/>
      <c r="P111" s="235"/>
      <c r="Q111" s="235"/>
      <c r="R111" s="235"/>
      <c r="S111" s="206"/>
      <c r="T111" s="207">
        <v>11536408</v>
      </c>
      <c r="U111" s="206"/>
    </row>
    <row r="112" spans="3:21" ht="12.75">
      <c r="C112" s="204"/>
      <c r="D112" s="778"/>
      <c r="E112" s="778"/>
      <c r="F112" s="778"/>
      <c r="G112" s="778"/>
      <c r="H112" s="778"/>
      <c r="I112" s="208"/>
      <c r="J112" s="748" t="s">
        <v>13</v>
      </c>
      <c r="K112" s="749"/>
      <c r="L112" s="750"/>
      <c r="M112" s="217">
        <v>8522765</v>
      </c>
      <c r="N112" s="235"/>
      <c r="O112" s="235"/>
      <c r="P112" s="235"/>
      <c r="Q112" s="235"/>
      <c r="R112" s="235"/>
      <c r="S112" s="217"/>
      <c r="T112" s="218"/>
      <c r="U112" s="217"/>
    </row>
    <row r="113" spans="3:21" ht="12.75">
      <c r="C113" s="204"/>
      <c r="D113" s="778"/>
      <c r="E113" s="778"/>
      <c r="F113" s="778"/>
      <c r="G113" s="778"/>
      <c r="H113" s="778"/>
      <c r="I113" s="208"/>
      <c r="J113" s="748" t="s">
        <v>14</v>
      </c>
      <c r="K113" s="749"/>
      <c r="L113" s="750"/>
      <c r="M113" s="217">
        <v>1513717</v>
      </c>
      <c r="N113" s="235"/>
      <c r="O113" s="235"/>
      <c r="P113" s="235"/>
      <c r="Q113" s="235"/>
      <c r="R113" s="235"/>
      <c r="S113" s="217"/>
      <c r="T113" s="218"/>
      <c r="U113" s="217"/>
    </row>
    <row r="114" spans="3:21" ht="12.75">
      <c r="C114" s="204"/>
      <c r="D114" s="778"/>
      <c r="E114" s="778"/>
      <c r="F114" s="778"/>
      <c r="G114" s="778"/>
      <c r="H114" s="778"/>
      <c r="I114" s="208"/>
      <c r="J114" s="748" t="s">
        <v>15</v>
      </c>
      <c r="K114" s="749"/>
      <c r="L114" s="750"/>
      <c r="M114" s="265">
        <v>2690926</v>
      </c>
      <c r="N114" s="235"/>
      <c r="O114" s="235"/>
      <c r="P114" s="235"/>
      <c r="Q114" s="235"/>
      <c r="R114" s="235"/>
      <c r="S114" s="224"/>
      <c r="T114" s="225"/>
      <c r="U114" s="217"/>
    </row>
    <row r="115" spans="3:21" ht="12.75">
      <c r="C115" s="221"/>
      <c r="D115" s="222"/>
      <c r="E115" s="222"/>
      <c r="F115" s="222"/>
      <c r="G115" s="222"/>
      <c r="H115" s="222"/>
      <c r="I115" s="235"/>
      <c r="J115" s="236" t="s">
        <v>121</v>
      </c>
      <c r="K115" s="236"/>
      <c r="L115" s="236"/>
      <c r="M115" s="237">
        <f>M116</f>
        <v>35459</v>
      </c>
      <c r="N115" s="238"/>
      <c r="O115" s="238"/>
      <c r="P115" s="238"/>
      <c r="Q115" s="238"/>
      <c r="R115" s="238"/>
      <c r="S115" s="238"/>
      <c r="T115" s="403">
        <v>35459</v>
      </c>
      <c r="U115" s="238"/>
    </row>
    <row r="116" spans="3:21" ht="12.75">
      <c r="C116" s="221"/>
      <c r="D116" s="222"/>
      <c r="E116" s="222"/>
      <c r="F116" s="222"/>
      <c r="G116" s="222"/>
      <c r="H116" s="222"/>
      <c r="I116" s="239"/>
      <c r="J116" s="814" t="s">
        <v>16</v>
      </c>
      <c r="K116" s="815"/>
      <c r="L116" s="816"/>
      <c r="M116" s="476">
        <v>35459</v>
      </c>
      <c r="N116" s="477"/>
      <c r="O116" s="477"/>
      <c r="P116" s="477"/>
      <c r="Q116" s="477"/>
      <c r="R116" s="477"/>
      <c r="S116" s="478"/>
      <c r="T116" s="479"/>
      <c r="U116" s="280"/>
    </row>
    <row r="117" spans="3:21" ht="13.5" thickBot="1">
      <c r="C117" s="784" t="s">
        <v>12</v>
      </c>
      <c r="D117" s="785"/>
      <c r="E117" s="785"/>
      <c r="F117" s="785"/>
      <c r="G117" s="785"/>
      <c r="H117" s="785"/>
      <c r="I117" s="785"/>
      <c r="J117" s="785"/>
      <c r="K117" s="785"/>
      <c r="L117" s="785"/>
      <c r="M117" s="214"/>
      <c r="N117" s="202"/>
      <c r="O117" s="202"/>
      <c r="P117" s="202"/>
      <c r="Q117" s="202"/>
      <c r="R117" s="202"/>
      <c r="S117" s="216"/>
      <c r="T117" s="382"/>
      <c r="U117" s="216"/>
    </row>
    <row r="118" spans="3:21" ht="28.5" customHeight="1">
      <c r="C118" s="204"/>
      <c r="D118" s="786" t="s">
        <v>247</v>
      </c>
      <c r="E118" s="787"/>
      <c r="F118" s="787"/>
      <c r="G118" s="787"/>
      <c r="H118" s="787"/>
      <c r="I118" s="787"/>
      <c r="J118" s="787"/>
      <c r="K118" s="787"/>
      <c r="L118" s="787"/>
      <c r="M118" s="788"/>
      <c r="N118" s="202"/>
      <c r="O118" s="202"/>
      <c r="P118" s="202"/>
      <c r="Q118" s="202"/>
      <c r="R118" s="202"/>
      <c r="S118" s="203"/>
      <c r="T118" s="381"/>
      <c r="U118" s="203"/>
    </row>
    <row r="119" spans="3:21" ht="12.75">
      <c r="C119" s="204"/>
      <c r="D119" s="778"/>
      <c r="E119" s="778"/>
      <c r="F119" s="778"/>
      <c r="G119" s="789" t="s">
        <v>120</v>
      </c>
      <c r="H119" s="790"/>
      <c r="I119" s="790"/>
      <c r="J119" s="790"/>
      <c r="K119" s="790"/>
      <c r="L119" s="791"/>
      <c r="M119" s="399">
        <f>M120+M121+M122</f>
        <v>1725000</v>
      </c>
      <c r="N119" s="235"/>
      <c r="O119" s="235"/>
      <c r="P119" s="235"/>
      <c r="Q119" s="235"/>
      <c r="R119" s="235"/>
      <c r="S119" s="206"/>
      <c r="T119" s="207"/>
      <c r="U119" s="206">
        <v>1725200</v>
      </c>
    </row>
    <row r="120" spans="3:21" ht="12.75">
      <c r="C120" s="204"/>
      <c r="D120" s="778"/>
      <c r="E120" s="778"/>
      <c r="F120" s="778"/>
      <c r="G120" s="778"/>
      <c r="H120" s="778"/>
      <c r="I120" s="208"/>
      <c r="J120" s="748" t="s">
        <v>13</v>
      </c>
      <c r="K120" s="749"/>
      <c r="L120" s="750"/>
      <c r="M120" s="217">
        <v>0</v>
      </c>
      <c r="N120" s="235"/>
      <c r="O120" s="235"/>
      <c r="P120" s="235"/>
      <c r="Q120" s="235"/>
      <c r="R120" s="235"/>
      <c r="S120" s="217"/>
      <c r="T120" s="218"/>
      <c r="U120" s="217"/>
    </row>
    <row r="121" spans="3:21" ht="12.75">
      <c r="C121" s="204"/>
      <c r="D121" s="778"/>
      <c r="E121" s="778"/>
      <c r="F121" s="778"/>
      <c r="G121" s="778"/>
      <c r="H121" s="778"/>
      <c r="I121" s="208"/>
      <c r="J121" s="748" t="s">
        <v>14</v>
      </c>
      <c r="K121" s="749"/>
      <c r="L121" s="750"/>
      <c r="M121" s="217">
        <v>0</v>
      </c>
      <c r="N121" s="235"/>
      <c r="O121" s="235"/>
      <c r="P121" s="235"/>
      <c r="Q121" s="235"/>
      <c r="R121" s="235"/>
      <c r="S121" s="217"/>
      <c r="T121" s="218"/>
      <c r="U121" s="217"/>
    </row>
    <row r="122" spans="3:21" ht="12.75">
      <c r="C122" s="204"/>
      <c r="D122" s="778"/>
      <c r="E122" s="778"/>
      <c r="F122" s="778"/>
      <c r="G122" s="778"/>
      <c r="H122" s="778"/>
      <c r="I122" s="208"/>
      <c r="J122" s="748" t="s">
        <v>15</v>
      </c>
      <c r="K122" s="749"/>
      <c r="L122" s="750"/>
      <c r="M122" s="217">
        <v>1725000</v>
      </c>
      <c r="N122" s="235"/>
      <c r="O122" s="235"/>
      <c r="P122" s="235"/>
      <c r="Q122" s="235"/>
      <c r="R122" s="235"/>
      <c r="S122" s="217"/>
      <c r="T122" s="218"/>
      <c r="U122" s="217"/>
    </row>
    <row r="123" spans="3:21" ht="15.75" customHeight="1">
      <c r="C123" s="221"/>
      <c r="D123" s="222"/>
      <c r="E123" s="222"/>
      <c r="F123" s="222"/>
      <c r="G123" s="222"/>
      <c r="H123" s="222"/>
      <c r="I123" s="227"/>
      <c r="J123" s="817" t="s">
        <v>121</v>
      </c>
      <c r="K123" s="818"/>
      <c r="L123" s="230"/>
      <c r="M123" s="394">
        <f>M124+M125</f>
        <v>29147059</v>
      </c>
      <c r="N123" s="395"/>
      <c r="O123" s="395"/>
      <c r="P123" s="395"/>
      <c r="Q123" s="395"/>
      <c r="R123" s="395"/>
      <c r="S123" s="396"/>
      <c r="T123" s="397">
        <v>0</v>
      </c>
      <c r="U123" s="396">
        <v>15000000</v>
      </c>
    </row>
    <row r="124" spans="3:21" ht="12.75">
      <c r="C124" s="221"/>
      <c r="D124" s="222"/>
      <c r="E124" s="222"/>
      <c r="F124" s="222"/>
      <c r="G124" s="222"/>
      <c r="H124" s="222"/>
      <c r="I124" s="227"/>
      <c r="J124" s="228" t="s">
        <v>16</v>
      </c>
      <c r="K124" s="229"/>
      <c r="L124" s="230"/>
      <c r="M124" s="224">
        <v>500000</v>
      </c>
      <c r="N124" s="235"/>
      <c r="O124" s="235"/>
      <c r="P124" s="235"/>
      <c r="Q124" s="235"/>
      <c r="R124" s="235"/>
      <c r="S124" s="217"/>
      <c r="T124" s="218"/>
      <c r="U124" s="217"/>
    </row>
    <row r="125" spans="3:21" ht="12.75">
      <c r="C125" s="221"/>
      <c r="D125" s="222"/>
      <c r="E125" s="222"/>
      <c r="F125" s="222"/>
      <c r="G125" s="222"/>
      <c r="H125" s="222"/>
      <c r="I125" s="227"/>
      <c r="J125" s="228" t="s">
        <v>17</v>
      </c>
      <c r="K125" s="229"/>
      <c r="L125" s="230"/>
      <c r="M125" s="224">
        <v>28647059</v>
      </c>
      <c r="N125" s="235"/>
      <c r="O125" s="235"/>
      <c r="P125" s="235"/>
      <c r="Q125" s="235"/>
      <c r="R125" s="235"/>
      <c r="S125" s="217"/>
      <c r="T125" s="218"/>
      <c r="U125" s="217"/>
    </row>
    <row r="126" spans="3:21" ht="13.5" thickBot="1">
      <c r="C126" s="784" t="s">
        <v>12</v>
      </c>
      <c r="D126" s="785"/>
      <c r="E126" s="785"/>
      <c r="F126" s="785"/>
      <c r="G126" s="785"/>
      <c r="H126" s="785"/>
      <c r="I126" s="785"/>
      <c r="J126" s="785"/>
      <c r="K126" s="785"/>
      <c r="L126" s="785"/>
      <c r="M126" s="214"/>
      <c r="N126" s="202"/>
      <c r="O126" s="202"/>
      <c r="P126" s="202"/>
      <c r="Q126" s="202"/>
      <c r="R126" s="202"/>
      <c r="S126" s="216"/>
      <c r="T126" s="382"/>
      <c r="U126" s="216"/>
    </row>
    <row r="127" spans="3:21" ht="29.25" customHeight="1">
      <c r="C127" s="204"/>
      <c r="D127" s="786" t="s">
        <v>248</v>
      </c>
      <c r="E127" s="787"/>
      <c r="F127" s="787"/>
      <c r="G127" s="787"/>
      <c r="H127" s="787"/>
      <c r="I127" s="787"/>
      <c r="J127" s="787"/>
      <c r="K127" s="787"/>
      <c r="L127" s="787"/>
      <c r="M127" s="788"/>
      <c r="N127" s="202"/>
      <c r="O127" s="202"/>
      <c r="P127" s="202"/>
      <c r="Q127" s="202"/>
      <c r="R127" s="202"/>
      <c r="S127" s="203"/>
      <c r="T127" s="381"/>
      <c r="U127" s="203"/>
    </row>
    <row r="128" spans="3:21" ht="12.75">
      <c r="C128" s="204"/>
      <c r="D128" s="778"/>
      <c r="E128" s="778"/>
      <c r="F128" s="778"/>
      <c r="G128" s="789" t="s">
        <v>120</v>
      </c>
      <c r="H128" s="790"/>
      <c r="I128" s="790"/>
      <c r="J128" s="790"/>
      <c r="K128" s="790"/>
      <c r="L128" s="791"/>
      <c r="M128" s="206">
        <f>M129+M130+M131</f>
        <v>200000</v>
      </c>
      <c r="N128" s="235"/>
      <c r="O128" s="235"/>
      <c r="P128" s="235"/>
      <c r="Q128" s="235"/>
      <c r="R128" s="235"/>
      <c r="S128" s="206"/>
      <c r="T128" s="207"/>
      <c r="U128" s="206"/>
    </row>
    <row r="129" spans="3:21" ht="12.75">
      <c r="C129" s="204"/>
      <c r="D129" s="778"/>
      <c r="E129" s="778"/>
      <c r="F129" s="778"/>
      <c r="G129" s="778"/>
      <c r="H129" s="778"/>
      <c r="I129" s="208"/>
      <c r="J129" s="748" t="s">
        <v>13</v>
      </c>
      <c r="K129" s="749"/>
      <c r="L129" s="750"/>
      <c r="M129" s="217">
        <v>0</v>
      </c>
      <c r="N129" s="235"/>
      <c r="O129" s="235"/>
      <c r="P129" s="235"/>
      <c r="Q129" s="235"/>
      <c r="R129" s="235"/>
      <c r="S129" s="217"/>
      <c r="T129" s="218"/>
      <c r="U129" s="217"/>
    </row>
    <row r="130" spans="3:21" ht="12.75">
      <c r="C130" s="204"/>
      <c r="D130" s="778"/>
      <c r="E130" s="778"/>
      <c r="F130" s="778"/>
      <c r="G130" s="778"/>
      <c r="H130" s="778"/>
      <c r="I130" s="208"/>
      <c r="J130" s="748" t="s">
        <v>14</v>
      </c>
      <c r="K130" s="749"/>
      <c r="L130" s="750"/>
      <c r="M130" s="217">
        <v>0</v>
      </c>
      <c r="N130" s="235"/>
      <c r="O130" s="235"/>
      <c r="P130" s="235"/>
      <c r="Q130" s="235"/>
      <c r="R130" s="235"/>
      <c r="S130" s="217"/>
      <c r="T130" s="218"/>
      <c r="U130" s="217"/>
    </row>
    <row r="131" spans="3:21" ht="12.75">
      <c r="C131" s="204"/>
      <c r="D131" s="778"/>
      <c r="E131" s="778"/>
      <c r="F131" s="778"/>
      <c r="G131" s="778"/>
      <c r="H131" s="778"/>
      <c r="I131" s="208"/>
      <c r="J131" s="748" t="s">
        <v>15</v>
      </c>
      <c r="K131" s="749"/>
      <c r="L131" s="750"/>
      <c r="M131" s="217">
        <v>200000</v>
      </c>
      <c r="N131" s="235"/>
      <c r="O131" s="235"/>
      <c r="P131" s="235"/>
      <c r="Q131" s="235"/>
      <c r="R131" s="235"/>
      <c r="S131" s="217"/>
      <c r="T131" s="218"/>
      <c r="U131" s="217"/>
    </row>
    <row r="132" spans="3:21" ht="13.5" thickBot="1">
      <c r="C132" s="784" t="s">
        <v>12</v>
      </c>
      <c r="D132" s="785"/>
      <c r="E132" s="785"/>
      <c r="F132" s="785"/>
      <c r="G132" s="785"/>
      <c r="H132" s="785"/>
      <c r="I132" s="785"/>
      <c r="J132" s="785"/>
      <c r="K132" s="785"/>
      <c r="L132" s="785"/>
      <c r="M132" s="214"/>
      <c r="N132" s="202"/>
      <c r="O132" s="202"/>
      <c r="P132" s="202"/>
      <c r="Q132" s="202"/>
      <c r="R132" s="202"/>
      <c r="S132" s="216"/>
      <c r="T132" s="382"/>
      <c r="U132" s="216"/>
    </row>
    <row r="133" spans="3:21" ht="27" customHeight="1">
      <c r="C133" s="203"/>
      <c r="D133" s="819" t="s">
        <v>249</v>
      </c>
      <c r="E133" s="820"/>
      <c r="F133" s="820"/>
      <c r="G133" s="820"/>
      <c r="H133" s="820"/>
      <c r="I133" s="820"/>
      <c r="J133" s="820"/>
      <c r="K133" s="820"/>
      <c r="L133" s="820"/>
      <c r="M133" s="821"/>
      <c r="N133" s="202"/>
      <c r="O133" s="202"/>
      <c r="P133" s="202"/>
      <c r="Q133" s="202"/>
      <c r="R133" s="202"/>
      <c r="S133" s="203"/>
      <c r="T133" s="381"/>
      <c r="U133" s="203"/>
    </row>
    <row r="134" spans="3:21" ht="12.75">
      <c r="C134" s="203"/>
      <c r="D134" s="203"/>
      <c r="E134" s="203"/>
      <c r="F134" s="203"/>
      <c r="G134" s="203"/>
      <c r="H134" s="203"/>
      <c r="I134" s="822" t="s">
        <v>120</v>
      </c>
      <c r="J134" s="823"/>
      <c r="K134" s="823"/>
      <c r="L134" s="824"/>
      <c r="M134" s="398">
        <f>M135+M136+M137</f>
        <v>13525000</v>
      </c>
      <c r="N134" s="202"/>
      <c r="O134" s="202"/>
      <c r="P134" s="202"/>
      <c r="Q134" s="202"/>
      <c r="R134" s="202"/>
      <c r="S134" s="240">
        <v>9670000</v>
      </c>
      <c r="T134" s="578"/>
      <c r="U134" s="240"/>
    </row>
    <row r="135" spans="3:25" ht="12.75">
      <c r="C135" s="203"/>
      <c r="D135" s="203"/>
      <c r="E135" s="203"/>
      <c r="F135" s="203"/>
      <c r="G135" s="203"/>
      <c r="H135" s="203"/>
      <c r="I135" s="203"/>
      <c r="J135" s="771" t="s">
        <v>13</v>
      </c>
      <c r="K135" s="772"/>
      <c r="L135" s="773"/>
      <c r="M135" s="203">
        <v>4327000</v>
      </c>
      <c r="N135" s="202"/>
      <c r="O135" s="202"/>
      <c r="P135" s="202"/>
      <c r="Q135" s="202"/>
      <c r="R135" s="202"/>
      <c r="S135" s="203"/>
      <c r="T135" s="381"/>
      <c r="U135" s="203"/>
      <c r="Y135" s="286"/>
    </row>
    <row r="136" spans="3:21" ht="12.75">
      <c r="C136" s="203"/>
      <c r="D136" s="203"/>
      <c r="E136" s="203"/>
      <c r="F136" s="203"/>
      <c r="G136" s="203"/>
      <c r="H136" s="203"/>
      <c r="I136" s="203"/>
      <c r="J136" s="771" t="s">
        <v>14</v>
      </c>
      <c r="K136" s="772"/>
      <c r="L136" s="773"/>
      <c r="M136" s="203">
        <v>1198000</v>
      </c>
      <c r="N136" s="202"/>
      <c r="O136" s="202"/>
      <c r="P136" s="202"/>
      <c r="Q136" s="202"/>
      <c r="R136" s="202"/>
      <c r="S136" s="203"/>
      <c r="T136" s="381"/>
      <c r="U136" s="203"/>
    </row>
    <row r="137" spans="3:24" ht="12.75">
      <c r="C137" s="203"/>
      <c r="D137" s="203"/>
      <c r="E137" s="203"/>
      <c r="F137" s="203"/>
      <c r="G137" s="203"/>
      <c r="H137" s="203"/>
      <c r="I137" s="203"/>
      <c r="J137" s="831" t="s">
        <v>15</v>
      </c>
      <c r="K137" s="832"/>
      <c r="L137" s="776"/>
      <c r="M137" s="390">
        <v>8000000</v>
      </c>
      <c r="N137" s="481"/>
      <c r="O137" s="481"/>
      <c r="P137" s="481"/>
      <c r="Q137" s="481"/>
      <c r="R137" s="481"/>
      <c r="S137" s="482"/>
      <c r="T137" s="483"/>
      <c r="U137" s="391"/>
      <c r="X137" s="14"/>
    </row>
    <row r="138" spans="3:21" ht="12.75">
      <c r="C138" s="203"/>
      <c r="D138" s="203"/>
      <c r="E138" s="203"/>
      <c r="F138" s="203"/>
      <c r="G138" s="203"/>
      <c r="H138" s="203"/>
      <c r="I138" s="203"/>
      <c r="J138" s="761" t="s">
        <v>121</v>
      </c>
      <c r="K138" s="762"/>
      <c r="L138" s="763"/>
      <c r="M138" s="484">
        <f>M139</f>
        <v>500000</v>
      </c>
      <c r="N138" s="485"/>
      <c r="O138" s="485"/>
      <c r="P138" s="485"/>
      <c r="Q138" s="485"/>
      <c r="R138" s="485"/>
      <c r="S138" s="484"/>
      <c r="T138" s="486"/>
      <c r="U138" s="484"/>
    </row>
    <row r="139" spans="3:21" ht="18.75" customHeight="1">
      <c r="C139" s="381"/>
      <c r="D139" s="480"/>
      <c r="E139" s="480"/>
      <c r="F139" s="480"/>
      <c r="G139" s="480"/>
      <c r="H139" s="480"/>
      <c r="I139" s="480"/>
      <c r="J139" s="772" t="s">
        <v>16</v>
      </c>
      <c r="K139" s="772"/>
      <c r="L139" s="475"/>
      <c r="M139" s="203">
        <v>500000</v>
      </c>
      <c r="N139" s="202"/>
      <c r="O139" s="202"/>
      <c r="P139" s="202"/>
      <c r="Q139" s="202"/>
      <c r="R139" s="202"/>
      <c r="S139" s="203"/>
      <c r="T139" s="381"/>
      <c r="U139" s="203"/>
    </row>
    <row r="140" spans="3:21" ht="13.5" thickBot="1">
      <c r="C140" s="825" t="s">
        <v>115</v>
      </c>
      <c r="D140" s="826"/>
      <c r="E140" s="826"/>
      <c r="F140" s="826"/>
      <c r="G140" s="826"/>
      <c r="H140" s="826"/>
      <c r="I140" s="826"/>
      <c r="J140" s="826"/>
      <c r="K140" s="826"/>
      <c r="L140" s="827"/>
      <c r="M140" s="175"/>
      <c r="N140" s="202"/>
      <c r="O140" s="202"/>
      <c r="P140" s="202"/>
      <c r="Q140" s="202"/>
      <c r="R140" s="202"/>
      <c r="S140" s="175"/>
      <c r="T140" s="387"/>
      <c r="U140" s="175"/>
    </row>
    <row r="141" spans="3:21" ht="27" customHeight="1">
      <c r="C141" s="203"/>
      <c r="D141" s="819" t="s">
        <v>250</v>
      </c>
      <c r="E141" s="820"/>
      <c r="F141" s="820"/>
      <c r="G141" s="820"/>
      <c r="H141" s="820"/>
      <c r="I141" s="820"/>
      <c r="J141" s="820"/>
      <c r="K141" s="820"/>
      <c r="L141" s="820"/>
      <c r="M141" s="821"/>
      <c r="N141" s="202"/>
      <c r="O141" s="202"/>
      <c r="P141" s="202"/>
      <c r="Q141" s="202"/>
      <c r="R141" s="202"/>
      <c r="S141" s="203"/>
      <c r="T141" s="381"/>
      <c r="U141" s="203"/>
    </row>
    <row r="142" spans="3:21" ht="12.75">
      <c r="C142" s="203"/>
      <c r="D142" s="203"/>
      <c r="E142" s="203"/>
      <c r="F142" s="203"/>
      <c r="G142" s="203"/>
      <c r="H142" s="203"/>
      <c r="I142" s="822" t="s">
        <v>120</v>
      </c>
      <c r="J142" s="823"/>
      <c r="K142" s="823"/>
      <c r="L142" s="824"/>
      <c r="M142" s="398">
        <f>M143+M144+M145</f>
        <v>2000000</v>
      </c>
      <c r="N142" s="202"/>
      <c r="O142" s="202"/>
      <c r="P142" s="202"/>
      <c r="Q142" s="202"/>
      <c r="R142" s="202"/>
      <c r="S142" s="240"/>
      <c r="T142" s="386"/>
      <c r="U142" s="240"/>
    </row>
    <row r="143" spans="3:21" ht="12.75">
      <c r="C143" s="203"/>
      <c r="D143" s="203"/>
      <c r="E143" s="203"/>
      <c r="F143" s="203"/>
      <c r="G143" s="203"/>
      <c r="H143" s="203"/>
      <c r="I143" s="203"/>
      <c r="J143" s="771" t="s">
        <v>13</v>
      </c>
      <c r="K143" s="772"/>
      <c r="L143" s="773"/>
      <c r="M143" s="203">
        <v>0</v>
      </c>
      <c r="N143" s="202"/>
      <c r="O143" s="202"/>
      <c r="P143" s="202"/>
      <c r="Q143" s="202"/>
      <c r="R143" s="202"/>
      <c r="S143" s="203"/>
      <c r="T143" s="381"/>
      <c r="U143" s="203"/>
    </row>
    <row r="144" spans="3:21" ht="12.75">
      <c r="C144" s="203"/>
      <c r="D144" s="203"/>
      <c r="E144" s="203"/>
      <c r="F144" s="203"/>
      <c r="G144" s="203"/>
      <c r="H144" s="203"/>
      <c r="I144" s="203"/>
      <c r="J144" s="771" t="s">
        <v>14</v>
      </c>
      <c r="K144" s="772"/>
      <c r="L144" s="773"/>
      <c r="M144" s="203">
        <v>0</v>
      </c>
      <c r="N144" s="202"/>
      <c r="O144" s="202"/>
      <c r="P144" s="202"/>
      <c r="Q144" s="202"/>
      <c r="R144" s="202"/>
      <c r="S144" s="203"/>
      <c r="T144" s="381"/>
      <c r="U144" s="203"/>
    </row>
    <row r="145" spans="3:21" ht="12.75">
      <c r="C145" s="203"/>
      <c r="D145" s="203"/>
      <c r="E145" s="203"/>
      <c r="F145" s="203"/>
      <c r="G145" s="203"/>
      <c r="H145" s="203"/>
      <c r="I145" s="203"/>
      <c r="J145" s="831" t="s">
        <v>15</v>
      </c>
      <c r="K145" s="832"/>
      <c r="L145" s="776"/>
      <c r="M145" s="390">
        <v>2000000</v>
      </c>
      <c r="N145" s="481"/>
      <c r="O145" s="481"/>
      <c r="P145" s="481"/>
      <c r="Q145" s="481"/>
      <c r="R145" s="481"/>
      <c r="S145" s="482"/>
      <c r="T145" s="483"/>
      <c r="U145" s="391"/>
    </row>
    <row r="146" spans="3:21" ht="12.75">
      <c r="C146" s="203"/>
      <c r="D146" s="203"/>
      <c r="E146" s="203"/>
      <c r="F146" s="203"/>
      <c r="G146" s="203"/>
      <c r="H146" s="203"/>
      <c r="I146" s="203"/>
      <c r="J146" s="761" t="s">
        <v>121</v>
      </c>
      <c r="K146" s="762"/>
      <c r="L146" s="763"/>
      <c r="M146" s="484">
        <f>M147</f>
        <v>0</v>
      </c>
      <c r="N146" s="485"/>
      <c r="O146" s="485"/>
      <c r="P146" s="485"/>
      <c r="Q146" s="485"/>
      <c r="R146" s="485"/>
      <c r="S146" s="484"/>
      <c r="T146" s="486"/>
      <c r="U146" s="484"/>
    </row>
    <row r="147" spans="3:21" ht="12.75">
      <c r="C147" s="381"/>
      <c r="D147" s="480"/>
      <c r="E147" s="480"/>
      <c r="F147" s="480"/>
      <c r="G147" s="480"/>
      <c r="H147" s="480"/>
      <c r="I147" s="480"/>
      <c r="J147" s="772" t="s">
        <v>16</v>
      </c>
      <c r="K147" s="772"/>
      <c r="L147" s="475"/>
      <c r="M147" s="203">
        <v>0</v>
      </c>
      <c r="N147" s="202"/>
      <c r="O147" s="202"/>
      <c r="P147" s="202"/>
      <c r="Q147" s="202"/>
      <c r="R147" s="202"/>
      <c r="S147" s="203"/>
      <c r="T147" s="381"/>
      <c r="U147" s="203"/>
    </row>
    <row r="148" spans="3:21" ht="12.75">
      <c r="C148" s="825" t="s">
        <v>115</v>
      </c>
      <c r="D148" s="826"/>
      <c r="E148" s="826"/>
      <c r="F148" s="826"/>
      <c r="G148" s="826"/>
      <c r="H148" s="826"/>
      <c r="I148" s="826"/>
      <c r="J148" s="826"/>
      <c r="K148" s="826"/>
      <c r="L148" s="827"/>
      <c r="M148" s="175"/>
      <c r="N148" s="202"/>
      <c r="O148" s="202"/>
      <c r="P148" s="202"/>
      <c r="Q148" s="202"/>
      <c r="R148" s="202"/>
      <c r="S148" s="175"/>
      <c r="T148" s="387"/>
      <c r="U148" s="175"/>
    </row>
    <row r="149" ht="12.75" hidden="1">
      <c r="U149" s="102"/>
    </row>
    <row r="150" ht="12.75" hidden="1">
      <c r="U150" s="102"/>
    </row>
    <row r="151" ht="12.75" hidden="1">
      <c r="U151" s="102"/>
    </row>
    <row r="152" ht="12.75" hidden="1">
      <c r="U152" s="102"/>
    </row>
    <row r="153" ht="12.75" hidden="1">
      <c r="U153" s="102"/>
    </row>
    <row r="154" ht="12.75" hidden="1">
      <c r="U154" s="102"/>
    </row>
    <row r="155" ht="12.75" hidden="1">
      <c r="U155" s="102"/>
    </row>
    <row r="156" ht="12.75" hidden="1">
      <c r="U156" s="102"/>
    </row>
    <row r="157" ht="12.75" hidden="1">
      <c r="U157" s="102"/>
    </row>
    <row r="158" ht="12.75" hidden="1">
      <c r="U158" s="102"/>
    </row>
    <row r="159" spans="3:21" ht="12.75">
      <c r="C159" s="102"/>
      <c r="D159" s="833" t="s">
        <v>128</v>
      </c>
      <c r="E159" s="834"/>
      <c r="F159" s="834"/>
      <c r="G159" s="834"/>
      <c r="H159" s="834"/>
      <c r="I159" s="834"/>
      <c r="J159" s="834"/>
      <c r="K159" s="834"/>
      <c r="L159" s="834"/>
      <c r="M159" s="835"/>
      <c r="N159" s="185"/>
      <c r="O159" s="185"/>
      <c r="P159" s="185"/>
      <c r="Q159" s="185"/>
      <c r="R159" s="185"/>
      <c r="S159" s="186"/>
      <c r="T159" s="388"/>
      <c r="U159" s="186"/>
    </row>
    <row r="160" spans="3:21" ht="15">
      <c r="C160" s="102"/>
      <c r="D160" s="102"/>
      <c r="E160" s="102"/>
      <c r="F160" s="102"/>
      <c r="G160" s="102"/>
      <c r="H160" s="102"/>
      <c r="I160" s="768" t="s">
        <v>120</v>
      </c>
      <c r="J160" s="769"/>
      <c r="K160" s="769"/>
      <c r="L160" s="770"/>
      <c r="M160" s="176">
        <f>M161+M162+M163</f>
        <v>3825000</v>
      </c>
      <c r="S160" s="176">
        <v>207000</v>
      </c>
      <c r="T160" s="579"/>
      <c r="U160" s="533">
        <v>1620000</v>
      </c>
    </row>
    <row r="161" spans="3:21" s="286" customFormat="1" ht="12.75">
      <c r="C161" s="487"/>
      <c r="D161" s="487"/>
      <c r="E161" s="487"/>
      <c r="F161" s="487"/>
      <c r="G161" s="487"/>
      <c r="H161" s="487"/>
      <c r="I161" s="487"/>
      <c r="J161" s="771" t="s">
        <v>13</v>
      </c>
      <c r="K161" s="772"/>
      <c r="L161" s="773"/>
      <c r="M161" s="487">
        <v>2347000</v>
      </c>
      <c r="S161" s="487"/>
      <c r="T161" s="488"/>
      <c r="U161" s="487"/>
    </row>
    <row r="162" spans="3:21" s="286" customFormat="1" ht="12.75">
      <c r="C162" s="487"/>
      <c r="D162" s="487"/>
      <c r="E162" s="487"/>
      <c r="F162" s="487"/>
      <c r="G162" s="487"/>
      <c r="H162" s="487"/>
      <c r="I162" s="487"/>
      <c r="J162" s="771" t="s">
        <v>14</v>
      </c>
      <c r="K162" s="772"/>
      <c r="L162" s="773"/>
      <c r="M162" s="487">
        <v>458000</v>
      </c>
      <c r="S162" s="487"/>
      <c r="T162" s="488"/>
      <c r="U162" s="487"/>
    </row>
    <row r="163" spans="3:21" s="286" customFormat="1" ht="12.75">
      <c r="C163" s="487"/>
      <c r="D163" s="487"/>
      <c r="E163" s="487"/>
      <c r="F163" s="487"/>
      <c r="G163" s="487"/>
      <c r="H163" s="487"/>
      <c r="I163" s="487"/>
      <c r="J163" s="774" t="s">
        <v>15</v>
      </c>
      <c r="K163" s="775"/>
      <c r="L163" s="776"/>
      <c r="M163" s="391">
        <v>1020000</v>
      </c>
      <c r="S163" s="391"/>
      <c r="T163" s="489"/>
      <c r="U163" s="391"/>
    </row>
    <row r="164" spans="3:21" s="286" customFormat="1" ht="12.75">
      <c r="C164" s="487"/>
      <c r="D164" s="487"/>
      <c r="E164" s="487"/>
      <c r="F164" s="487"/>
      <c r="G164" s="487"/>
      <c r="H164" s="487"/>
      <c r="I164" s="391"/>
      <c r="J164" s="761" t="s">
        <v>121</v>
      </c>
      <c r="K164" s="762"/>
      <c r="L164" s="763"/>
      <c r="M164" s="490">
        <f>M165+M166</f>
        <v>1300000</v>
      </c>
      <c r="N164" s="491"/>
      <c r="O164" s="491"/>
      <c r="P164" s="491"/>
      <c r="Q164" s="491"/>
      <c r="R164" s="491"/>
      <c r="S164" s="490"/>
      <c r="T164" s="492"/>
      <c r="U164" s="490"/>
    </row>
    <row r="165" spans="3:21" s="286" customFormat="1" ht="12.75">
      <c r="C165" s="488"/>
      <c r="D165" s="493"/>
      <c r="E165" s="493"/>
      <c r="F165" s="493"/>
      <c r="G165" s="493"/>
      <c r="H165" s="493"/>
      <c r="I165" s="764" t="s">
        <v>16</v>
      </c>
      <c r="J165" s="764"/>
      <c r="K165" s="764"/>
      <c r="L165" s="836"/>
      <c r="M165" s="568">
        <v>300000</v>
      </c>
      <c r="N165" s="491"/>
      <c r="O165" s="491"/>
      <c r="P165" s="491"/>
      <c r="Q165" s="491"/>
      <c r="R165" s="491"/>
      <c r="S165" s="490"/>
      <c r="T165" s="492"/>
      <c r="U165" s="490"/>
    </row>
    <row r="166" spans="3:21" s="286" customFormat="1" ht="12.75">
      <c r="C166" s="488"/>
      <c r="D166" s="493"/>
      <c r="E166" s="493"/>
      <c r="F166" s="493"/>
      <c r="G166" s="493"/>
      <c r="H166" s="493"/>
      <c r="I166" s="764" t="s">
        <v>17</v>
      </c>
      <c r="J166" s="764"/>
      <c r="K166" s="764"/>
      <c r="L166" s="494"/>
      <c r="M166" s="391">
        <v>1000000</v>
      </c>
      <c r="N166" s="495"/>
      <c r="O166" s="495"/>
      <c r="P166" s="495"/>
      <c r="Q166" s="495"/>
      <c r="R166" s="495"/>
      <c r="S166" s="391"/>
      <c r="T166" s="496"/>
      <c r="U166" s="391"/>
    </row>
    <row r="167" spans="3:22" s="286" customFormat="1" ht="25.5" customHeight="1">
      <c r="C167" s="102"/>
      <c r="D167" s="765" t="s">
        <v>251</v>
      </c>
      <c r="E167" s="766"/>
      <c r="F167" s="766"/>
      <c r="G167" s="766"/>
      <c r="H167" s="766"/>
      <c r="I167" s="766"/>
      <c r="J167" s="766"/>
      <c r="K167" s="766"/>
      <c r="L167" s="766"/>
      <c r="M167" s="767"/>
      <c r="N167" s="185"/>
      <c r="O167" s="185"/>
      <c r="P167" s="185"/>
      <c r="Q167" s="185"/>
      <c r="R167" s="185"/>
      <c r="S167" s="186"/>
      <c r="T167" s="388"/>
      <c r="U167" s="186"/>
      <c r="V167" s="557"/>
    </row>
    <row r="168" spans="3:22" s="286" customFormat="1" ht="12.75">
      <c r="C168" s="102"/>
      <c r="D168" s="828"/>
      <c r="E168" s="829"/>
      <c r="F168" s="829"/>
      <c r="G168" s="829"/>
      <c r="H168" s="829"/>
      <c r="I168" s="829"/>
      <c r="J168" s="829"/>
      <c r="K168" s="829"/>
      <c r="L168" s="829"/>
      <c r="M168" s="830"/>
      <c r="N168" s="185"/>
      <c r="O168" s="185"/>
      <c r="P168" s="185"/>
      <c r="Q168" s="185"/>
      <c r="R168" s="185"/>
      <c r="S168" s="186"/>
      <c r="T168" s="388"/>
      <c r="U168" s="186"/>
      <c r="V168" s="557"/>
    </row>
    <row r="169" spans="3:21" ht="15">
      <c r="C169" s="102"/>
      <c r="D169" s="102"/>
      <c r="E169" s="102"/>
      <c r="F169" s="102"/>
      <c r="G169" s="102"/>
      <c r="H169" s="102"/>
      <c r="I169" s="768" t="s">
        <v>120</v>
      </c>
      <c r="J169" s="769"/>
      <c r="K169" s="769"/>
      <c r="L169" s="770"/>
      <c r="M169" s="176">
        <f>+M170+M171+M172</f>
        <v>180000</v>
      </c>
      <c r="S169" s="176"/>
      <c r="T169" s="389"/>
      <c r="U169" s="176">
        <v>180000</v>
      </c>
    </row>
    <row r="170" spans="3:21" ht="12.75">
      <c r="C170" s="487"/>
      <c r="D170" s="487"/>
      <c r="E170" s="487"/>
      <c r="F170" s="487"/>
      <c r="G170" s="487"/>
      <c r="H170" s="487"/>
      <c r="I170" s="487"/>
      <c r="J170" s="771" t="s">
        <v>13</v>
      </c>
      <c r="K170" s="772"/>
      <c r="L170" s="773"/>
      <c r="M170" s="487">
        <v>0</v>
      </c>
      <c r="N170" s="286"/>
      <c r="O170" s="286"/>
      <c r="P170" s="286"/>
      <c r="Q170" s="286"/>
      <c r="R170" s="286"/>
      <c r="S170" s="487"/>
      <c r="T170" s="488"/>
      <c r="U170" s="487"/>
    </row>
    <row r="171" spans="3:21" ht="12.75">
      <c r="C171" s="487"/>
      <c r="D171" s="487"/>
      <c r="E171" s="487"/>
      <c r="F171" s="487"/>
      <c r="G171" s="487"/>
      <c r="H171" s="487"/>
      <c r="I171" s="487"/>
      <c r="J171" s="771" t="s">
        <v>14</v>
      </c>
      <c r="K171" s="772"/>
      <c r="L171" s="773"/>
      <c r="M171" s="487">
        <v>0</v>
      </c>
      <c r="N171" s="286"/>
      <c r="O171" s="286"/>
      <c r="P171" s="286"/>
      <c r="Q171" s="286"/>
      <c r="R171" s="286"/>
      <c r="S171" s="487"/>
      <c r="T171" s="488"/>
      <c r="U171" s="487"/>
    </row>
    <row r="172" spans="3:21" ht="12.75">
      <c r="C172" s="487"/>
      <c r="D172" s="487"/>
      <c r="E172" s="487"/>
      <c r="F172" s="487"/>
      <c r="G172" s="487"/>
      <c r="H172" s="487"/>
      <c r="I172" s="487"/>
      <c r="J172" s="774" t="s">
        <v>15</v>
      </c>
      <c r="K172" s="775"/>
      <c r="L172" s="776"/>
      <c r="M172" s="391">
        <v>180000</v>
      </c>
      <c r="N172" s="286"/>
      <c r="O172" s="286"/>
      <c r="P172" s="286"/>
      <c r="Q172" s="286"/>
      <c r="R172" s="286"/>
      <c r="S172" s="391"/>
      <c r="T172" s="489"/>
      <c r="U172" s="391"/>
    </row>
    <row r="173" spans="3:21" ht="16.5" customHeight="1">
      <c r="C173" s="487"/>
      <c r="D173" s="487"/>
      <c r="E173" s="487"/>
      <c r="F173" s="487"/>
      <c r="G173" s="487"/>
      <c r="H173" s="487"/>
      <c r="I173" s="391"/>
      <c r="J173" s="761" t="s">
        <v>121</v>
      </c>
      <c r="K173" s="762"/>
      <c r="L173" s="763"/>
      <c r="M173" s="490">
        <f>+M174</f>
        <v>0</v>
      </c>
      <c r="N173" s="491"/>
      <c r="O173" s="491"/>
      <c r="P173" s="491"/>
      <c r="Q173" s="491"/>
      <c r="R173" s="491"/>
      <c r="S173" s="490"/>
      <c r="T173" s="492"/>
      <c r="U173" s="490"/>
    </row>
    <row r="174" spans="3:21" ht="12.75">
      <c r="C174" s="488"/>
      <c r="D174" s="493"/>
      <c r="E174" s="493"/>
      <c r="F174" s="493"/>
      <c r="G174" s="493"/>
      <c r="H174" s="493"/>
      <c r="I174" s="764" t="s">
        <v>17</v>
      </c>
      <c r="J174" s="764"/>
      <c r="K174" s="764"/>
      <c r="L174" s="525"/>
      <c r="M174" s="391">
        <v>0</v>
      </c>
      <c r="N174" s="495"/>
      <c r="O174" s="495"/>
      <c r="P174" s="495"/>
      <c r="Q174" s="495"/>
      <c r="R174" s="495"/>
      <c r="S174" s="391"/>
      <c r="T174" s="496"/>
      <c r="U174" s="391"/>
    </row>
    <row r="175" spans="3:21" ht="12.75">
      <c r="C175" s="102"/>
      <c r="D175" s="765" t="s">
        <v>252</v>
      </c>
      <c r="E175" s="766"/>
      <c r="F175" s="766"/>
      <c r="G175" s="766"/>
      <c r="H175" s="766"/>
      <c r="I175" s="766"/>
      <c r="J175" s="766"/>
      <c r="K175" s="766"/>
      <c r="L175" s="766"/>
      <c r="M175" s="767"/>
      <c r="N175" s="185"/>
      <c r="O175" s="185"/>
      <c r="P175" s="185"/>
      <c r="Q175" s="185"/>
      <c r="R175" s="185"/>
      <c r="S175" s="186"/>
      <c r="T175" s="388"/>
      <c r="U175" s="186"/>
    </row>
    <row r="176" spans="3:21" ht="15">
      <c r="C176" s="102"/>
      <c r="D176" s="102"/>
      <c r="E176" s="102"/>
      <c r="F176" s="102"/>
      <c r="G176" s="102"/>
      <c r="H176" s="102"/>
      <c r="I176" s="768" t="s">
        <v>120</v>
      </c>
      <c r="J176" s="769"/>
      <c r="K176" s="769"/>
      <c r="L176" s="770"/>
      <c r="M176" s="176">
        <f>M177+M178+M179</f>
        <v>1109000</v>
      </c>
      <c r="S176" s="176"/>
      <c r="T176" s="389"/>
      <c r="U176" s="176">
        <v>1108310</v>
      </c>
    </row>
    <row r="177" spans="3:21" ht="12.75">
      <c r="C177" s="487"/>
      <c r="D177" s="487"/>
      <c r="E177" s="487"/>
      <c r="F177" s="487"/>
      <c r="G177" s="487"/>
      <c r="H177" s="487"/>
      <c r="I177" s="487"/>
      <c r="J177" s="771" t="s">
        <v>13</v>
      </c>
      <c r="K177" s="772"/>
      <c r="L177" s="773"/>
      <c r="M177" s="487">
        <v>0</v>
      </c>
      <c r="N177" s="286"/>
      <c r="O177" s="286"/>
      <c r="P177" s="286"/>
      <c r="Q177" s="286"/>
      <c r="R177" s="286"/>
      <c r="S177" s="487"/>
      <c r="T177" s="488"/>
      <c r="U177" s="487"/>
    </row>
    <row r="178" spans="3:21" ht="12.75">
      <c r="C178" s="487"/>
      <c r="D178" s="487"/>
      <c r="E178" s="487"/>
      <c r="F178" s="487"/>
      <c r="G178" s="487"/>
      <c r="H178" s="487"/>
      <c r="I178" s="487"/>
      <c r="J178" s="771" t="s">
        <v>14</v>
      </c>
      <c r="K178" s="772"/>
      <c r="L178" s="773"/>
      <c r="M178" s="487">
        <v>0</v>
      </c>
      <c r="N178" s="286"/>
      <c r="O178" s="286"/>
      <c r="P178" s="286"/>
      <c r="Q178" s="286"/>
      <c r="R178" s="286"/>
      <c r="S178" s="487"/>
      <c r="T178" s="488"/>
      <c r="U178" s="487"/>
    </row>
    <row r="179" spans="3:21" ht="12.75">
      <c r="C179" s="487"/>
      <c r="D179" s="487"/>
      <c r="E179" s="487"/>
      <c r="F179" s="487"/>
      <c r="G179" s="487"/>
      <c r="H179" s="487"/>
      <c r="I179" s="487"/>
      <c r="J179" s="774" t="s">
        <v>15</v>
      </c>
      <c r="K179" s="775"/>
      <c r="L179" s="776"/>
      <c r="M179" s="391">
        <v>1109000</v>
      </c>
      <c r="N179" s="286"/>
      <c r="O179" s="286"/>
      <c r="P179" s="286"/>
      <c r="Q179" s="286"/>
      <c r="R179" s="286"/>
      <c r="S179" s="391"/>
      <c r="T179" s="489"/>
      <c r="U179" s="391"/>
    </row>
    <row r="180" spans="3:21" ht="12.75">
      <c r="C180" s="487"/>
      <c r="D180" s="487"/>
      <c r="E180" s="487"/>
      <c r="F180" s="487"/>
      <c r="G180" s="487"/>
      <c r="H180" s="487"/>
      <c r="I180" s="391"/>
      <c r="J180" s="761" t="s">
        <v>121</v>
      </c>
      <c r="K180" s="762"/>
      <c r="L180" s="763"/>
      <c r="M180" s="490">
        <f>M181</f>
        <v>0</v>
      </c>
      <c r="N180" s="491"/>
      <c r="O180" s="491"/>
      <c r="P180" s="491"/>
      <c r="Q180" s="491"/>
      <c r="R180" s="491"/>
      <c r="S180" s="490"/>
      <c r="T180" s="492"/>
      <c r="U180" s="490"/>
    </row>
    <row r="181" spans="3:21" ht="12.75">
      <c r="C181" s="488"/>
      <c r="D181" s="493"/>
      <c r="E181" s="493"/>
      <c r="F181" s="493"/>
      <c r="G181" s="493"/>
      <c r="H181" s="493"/>
      <c r="I181" s="764" t="s">
        <v>17</v>
      </c>
      <c r="J181" s="764"/>
      <c r="K181" s="764"/>
      <c r="L181" s="526"/>
      <c r="M181" s="391">
        <v>0</v>
      </c>
      <c r="N181" s="495"/>
      <c r="O181" s="495"/>
      <c r="P181" s="495"/>
      <c r="Q181" s="495"/>
      <c r="R181" s="495"/>
      <c r="S181" s="391"/>
      <c r="T181" s="496"/>
      <c r="U181" s="391"/>
    </row>
  </sheetData>
  <sheetProtection/>
  <mergeCells count="277">
    <mergeCell ref="D48:L48"/>
    <mergeCell ref="I49:L49"/>
    <mergeCell ref="I50:L50"/>
    <mergeCell ref="I37:L37"/>
    <mergeCell ref="D40:L40"/>
    <mergeCell ref="I42:L42"/>
    <mergeCell ref="I43:L43"/>
    <mergeCell ref="I44:L44"/>
    <mergeCell ref="I45:L45"/>
    <mergeCell ref="J47:L47"/>
    <mergeCell ref="I41:L41"/>
    <mergeCell ref="I169:L169"/>
    <mergeCell ref="J170:L170"/>
    <mergeCell ref="J171:L171"/>
    <mergeCell ref="J172:L172"/>
    <mergeCell ref="J173:L173"/>
    <mergeCell ref="J136:L136"/>
    <mergeCell ref="J137:L137"/>
    <mergeCell ref="J138:L138"/>
    <mergeCell ref="J139:K139"/>
    <mergeCell ref="I174:K174"/>
    <mergeCell ref="D167:M167"/>
    <mergeCell ref="D168:M168"/>
    <mergeCell ref="I166:K166"/>
    <mergeCell ref="J145:L145"/>
    <mergeCell ref="J146:L146"/>
    <mergeCell ref="D159:M159"/>
    <mergeCell ref="C148:L148"/>
    <mergeCell ref="I165:L165"/>
    <mergeCell ref="D129:F129"/>
    <mergeCell ref="G129:H129"/>
    <mergeCell ref="D130:F130"/>
    <mergeCell ref="D133:M133"/>
    <mergeCell ref="I134:L134"/>
    <mergeCell ref="J135:L135"/>
    <mergeCell ref="J131:L131"/>
    <mergeCell ref="C132:L132"/>
    <mergeCell ref="G130:H130"/>
    <mergeCell ref="J130:L130"/>
    <mergeCell ref="J144:L144"/>
    <mergeCell ref="D141:M141"/>
    <mergeCell ref="I142:L142"/>
    <mergeCell ref="J143:L143"/>
    <mergeCell ref="J147:K147"/>
    <mergeCell ref="D131:F131"/>
    <mergeCell ref="G131:H131"/>
    <mergeCell ref="C140:L140"/>
    <mergeCell ref="J107:L107"/>
    <mergeCell ref="D127:M127"/>
    <mergeCell ref="D128:F128"/>
    <mergeCell ref="G128:L128"/>
    <mergeCell ref="J129:L129"/>
    <mergeCell ref="D122:F122"/>
    <mergeCell ref="G122:H122"/>
    <mergeCell ref="J122:L122"/>
    <mergeCell ref="C126:L126"/>
    <mergeCell ref="D120:F120"/>
    <mergeCell ref="G120:H120"/>
    <mergeCell ref="J120:L120"/>
    <mergeCell ref="D121:F121"/>
    <mergeCell ref="G121:H121"/>
    <mergeCell ref="J121:L121"/>
    <mergeCell ref="J123:K123"/>
    <mergeCell ref="D118:M118"/>
    <mergeCell ref="D119:F119"/>
    <mergeCell ref="G119:L119"/>
    <mergeCell ref="D113:F113"/>
    <mergeCell ref="G113:H113"/>
    <mergeCell ref="J113:L113"/>
    <mergeCell ref="D114:F114"/>
    <mergeCell ref="D106:F106"/>
    <mergeCell ref="G106:H106"/>
    <mergeCell ref="J106:L106"/>
    <mergeCell ref="J108:L108"/>
    <mergeCell ref="C117:L117"/>
    <mergeCell ref="J116:L116"/>
    <mergeCell ref="C109:L109"/>
    <mergeCell ref="D110:M110"/>
    <mergeCell ref="D111:F111"/>
    <mergeCell ref="G111:L111"/>
    <mergeCell ref="D105:F105"/>
    <mergeCell ref="G105:H105"/>
    <mergeCell ref="J105:L105"/>
    <mergeCell ref="I51:L51"/>
    <mergeCell ref="I52:L52"/>
    <mergeCell ref="I53:L53"/>
    <mergeCell ref="J55:L55"/>
    <mergeCell ref="D103:F103"/>
    <mergeCell ref="G103:L103"/>
    <mergeCell ref="D104:F104"/>
    <mergeCell ref="G104:H104"/>
    <mergeCell ref="J104:L104"/>
    <mergeCell ref="D25:F25"/>
    <mergeCell ref="G25:L25"/>
    <mergeCell ref="D102:M102"/>
    <mergeCell ref="D26:F26"/>
    <mergeCell ref="G26:H26"/>
    <mergeCell ref="G34:H34"/>
    <mergeCell ref="J34:L34"/>
    <mergeCell ref="D35:F35"/>
    <mergeCell ref="K5:L5"/>
    <mergeCell ref="J27:L27"/>
    <mergeCell ref="D32:M32"/>
    <mergeCell ref="D6:G6"/>
    <mergeCell ref="H6:J6"/>
    <mergeCell ref="K6:L6"/>
    <mergeCell ref="D24:M24"/>
    <mergeCell ref="D17:F17"/>
    <mergeCell ref="D16:M16"/>
    <mergeCell ref="D5:G5"/>
    <mergeCell ref="D3:G3"/>
    <mergeCell ref="H3:J3"/>
    <mergeCell ref="K3:L3"/>
    <mergeCell ref="D4:G4"/>
    <mergeCell ref="H4:J4"/>
    <mergeCell ref="K4:L4"/>
    <mergeCell ref="J19:L19"/>
    <mergeCell ref="D18:F18"/>
    <mergeCell ref="G20:H20"/>
    <mergeCell ref="G18:H18"/>
    <mergeCell ref="J18:L18"/>
    <mergeCell ref="D19:F19"/>
    <mergeCell ref="J20:L20"/>
    <mergeCell ref="D20:F20"/>
    <mergeCell ref="G19:H19"/>
    <mergeCell ref="H5:J5"/>
    <mergeCell ref="G22:H22"/>
    <mergeCell ref="J26:L26"/>
    <mergeCell ref="D10:F10"/>
    <mergeCell ref="D13:F13"/>
    <mergeCell ref="C7:L7"/>
    <mergeCell ref="D8:M8"/>
    <mergeCell ref="D9:F9"/>
    <mergeCell ref="G9:L9"/>
    <mergeCell ref="G10:H10"/>
    <mergeCell ref="D30:F30"/>
    <mergeCell ref="G30:H30"/>
    <mergeCell ref="J30:L30"/>
    <mergeCell ref="J10:L10"/>
    <mergeCell ref="J13:L13"/>
    <mergeCell ref="G13:H13"/>
    <mergeCell ref="C15:L15"/>
    <mergeCell ref="D29:F29"/>
    <mergeCell ref="G28:H28"/>
    <mergeCell ref="J28:L28"/>
    <mergeCell ref="J22:L22"/>
    <mergeCell ref="G27:H27"/>
    <mergeCell ref="C23:L23"/>
    <mergeCell ref="G29:L29"/>
    <mergeCell ref="D28:F28"/>
    <mergeCell ref="G17:L17"/>
    <mergeCell ref="D21:F21"/>
    <mergeCell ref="D27:F27"/>
    <mergeCell ref="G21:L21"/>
    <mergeCell ref="D22:F22"/>
    <mergeCell ref="C56:L56"/>
    <mergeCell ref="C31:L31"/>
    <mergeCell ref="G35:H35"/>
    <mergeCell ref="J35:L35"/>
    <mergeCell ref="D33:F33"/>
    <mergeCell ref="G33:L33"/>
    <mergeCell ref="D36:F36"/>
    <mergeCell ref="G36:H36"/>
    <mergeCell ref="J36:L36"/>
    <mergeCell ref="D34:F34"/>
    <mergeCell ref="D66:F66"/>
    <mergeCell ref="G66:H66"/>
    <mergeCell ref="J66:L66"/>
    <mergeCell ref="D67:F67"/>
    <mergeCell ref="G67:H67"/>
    <mergeCell ref="J67:L67"/>
    <mergeCell ref="C68:L68"/>
    <mergeCell ref="D92:F92"/>
    <mergeCell ref="G92:H92"/>
    <mergeCell ref="D70:M70"/>
    <mergeCell ref="D71:F71"/>
    <mergeCell ref="G71:L71"/>
    <mergeCell ref="D72:F72"/>
    <mergeCell ref="G72:H72"/>
    <mergeCell ref="J72:L72"/>
    <mergeCell ref="D73:F73"/>
    <mergeCell ref="G73:H73"/>
    <mergeCell ref="J73:L73"/>
    <mergeCell ref="D74:F74"/>
    <mergeCell ref="G74:H74"/>
    <mergeCell ref="J74:L74"/>
    <mergeCell ref="C75:L75"/>
    <mergeCell ref="D76:M76"/>
    <mergeCell ref="D77:F77"/>
    <mergeCell ref="G77:L77"/>
    <mergeCell ref="D78:F78"/>
    <mergeCell ref="G78:H78"/>
    <mergeCell ref="J78:L78"/>
    <mergeCell ref="D79:F79"/>
    <mergeCell ref="G79:H79"/>
    <mergeCell ref="J79:L79"/>
    <mergeCell ref="D80:F80"/>
    <mergeCell ref="G80:H80"/>
    <mergeCell ref="J80:L80"/>
    <mergeCell ref="C83:L83"/>
    <mergeCell ref="I81:L81"/>
    <mergeCell ref="D84:M84"/>
    <mergeCell ref="D85:F85"/>
    <mergeCell ref="G85:L85"/>
    <mergeCell ref="D86:F86"/>
    <mergeCell ref="G86:H86"/>
    <mergeCell ref="J86:L86"/>
    <mergeCell ref="J87:L87"/>
    <mergeCell ref="D88:F88"/>
    <mergeCell ref="G88:H88"/>
    <mergeCell ref="J88:L88"/>
    <mergeCell ref="D87:F87"/>
    <mergeCell ref="G87:H87"/>
    <mergeCell ref="J94:L94"/>
    <mergeCell ref="J92:L92"/>
    <mergeCell ref="J93:L93"/>
    <mergeCell ref="D96:M96"/>
    <mergeCell ref="D97:F97"/>
    <mergeCell ref="G97:L97"/>
    <mergeCell ref="D94:F94"/>
    <mergeCell ref="C95:L95"/>
    <mergeCell ref="D93:F93"/>
    <mergeCell ref="G93:H93"/>
    <mergeCell ref="G99:H99"/>
    <mergeCell ref="J99:L99"/>
    <mergeCell ref="D100:F100"/>
    <mergeCell ref="G100:H100"/>
    <mergeCell ref="J100:L100"/>
    <mergeCell ref="C89:L89"/>
    <mergeCell ref="D90:M90"/>
    <mergeCell ref="D91:F91"/>
    <mergeCell ref="G91:L91"/>
    <mergeCell ref="G94:H94"/>
    <mergeCell ref="J112:L112"/>
    <mergeCell ref="J114:L114"/>
    <mergeCell ref="G114:H114"/>
    <mergeCell ref="M3:T3"/>
    <mergeCell ref="I14:J14"/>
    <mergeCell ref="C101:L101"/>
    <mergeCell ref="D98:F98"/>
    <mergeCell ref="G98:H98"/>
    <mergeCell ref="J98:L98"/>
    <mergeCell ref="D99:F99"/>
    <mergeCell ref="C1:T1"/>
    <mergeCell ref="J164:L164"/>
    <mergeCell ref="J11:K11"/>
    <mergeCell ref="J12:K12"/>
    <mergeCell ref="I160:L160"/>
    <mergeCell ref="J161:L161"/>
    <mergeCell ref="J162:L162"/>
    <mergeCell ref="J163:L163"/>
    <mergeCell ref="D112:F112"/>
    <mergeCell ref="G112:H112"/>
    <mergeCell ref="J180:L180"/>
    <mergeCell ref="I181:K181"/>
    <mergeCell ref="D175:M175"/>
    <mergeCell ref="I176:L176"/>
    <mergeCell ref="J177:L177"/>
    <mergeCell ref="J178:L178"/>
    <mergeCell ref="J179:L179"/>
    <mergeCell ref="D57:M57"/>
    <mergeCell ref="J65:L65"/>
    <mergeCell ref="G65:H65"/>
    <mergeCell ref="D65:F65"/>
    <mergeCell ref="G59:H59"/>
    <mergeCell ref="J59:L59"/>
    <mergeCell ref="I58:L58"/>
    <mergeCell ref="D63:L63"/>
    <mergeCell ref="I64:L64"/>
    <mergeCell ref="D61:F61"/>
    <mergeCell ref="G61:H61"/>
    <mergeCell ref="J61:L61"/>
    <mergeCell ref="C62:L62"/>
    <mergeCell ref="D59:F59"/>
    <mergeCell ref="D60:F60"/>
    <mergeCell ref="G60:H60"/>
    <mergeCell ref="J60:L60"/>
  </mergeCells>
  <printOptions/>
  <pageMargins left="0.75" right="0.75" top="1" bottom="1" header="0.5" footer="0.5"/>
  <pageSetup orientation="portrait" paperSize="9" r:id="rId1"/>
  <headerFooter alignWithMargins="0">
    <oddHeader>&amp;CHarkakötöny Község Önkormányzatának költségvetése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3" sqref="B3:I4"/>
    </sheetView>
  </sheetViews>
  <sheetFormatPr defaultColWidth="9.140625" defaultRowHeight="12.75"/>
  <cols>
    <col min="2" max="2" width="10.140625" style="0" customWidth="1"/>
    <col min="4" max="4" width="13.421875" style="0" customWidth="1"/>
    <col min="7" max="7" width="9.140625" style="0" hidden="1" customWidth="1"/>
    <col min="10" max="10" width="12.140625" style="0" customWidth="1"/>
  </cols>
  <sheetData>
    <row r="1" spans="1:10" ht="12.75">
      <c r="A1" s="584" t="s">
        <v>0</v>
      </c>
      <c r="B1" s="736" t="s">
        <v>353</v>
      </c>
      <c r="C1" s="736"/>
      <c r="D1" s="736"/>
      <c r="E1" s="736"/>
      <c r="F1" s="736"/>
      <c r="G1" s="736"/>
      <c r="H1" s="736"/>
      <c r="I1" s="736"/>
      <c r="J1" s="584"/>
    </row>
    <row r="3" spans="2:9" ht="12.75">
      <c r="B3" s="844" t="s">
        <v>234</v>
      </c>
      <c r="C3" s="845"/>
      <c r="D3" s="845"/>
      <c r="E3" s="845"/>
      <c r="F3" s="845"/>
      <c r="G3" s="845"/>
      <c r="H3" s="845"/>
      <c r="I3" s="845"/>
    </row>
    <row r="4" spans="2:12" ht="45.75" customHeight="1">
      <c r="B4" s="845"/>
      <c r="C4" s="845"/>
      <c r="D4" s="845"/>
      <c r="E4" s="845"/>
      <c r="F4" s="845"/>
      <c r="G4" s="845"/>
      <c r="H4" s="845"/>
      <c r="I4" s="845"/>
      <c r="L4" s="468"/>
    </row>
    <row r="5" spans="2:9" ht="48.75" customHeight="1">
      <c r="B5" s="721">
        <v>2018</v>
      </c>
      <c r="C5" s="721"/>
      <c r="D5" s="721"/>
      <c r="E5" s="721"/>
      <c r="F5" s="721"/>
      <c r="G5" s="721"/>
      <c r="H5" s="721"/>
      <c r="I5" s="721"/>
    </row>
    <row r="6" spans="2:9" ht="17.25" customHeight="1">
      <c r="B6" s="843" t="s">
        <v>233</v>
      </c>
      <c r="C6" s="843"/>
      <c r="D6" s="843"/>
      <c r="E6" s="843"/>
      <c r="F6" s="843"/>
      <c r="G6" s="843"/>
      <c r="H6" s="843"/>
      <c r="I6" s="843"/>
    </row>
    <row r="7" spans="2:9" ht="12.75">
      <c r="B7" s="405"/>
      <c r="C7" s="102"/>
      <c r="D7" s="102"/>
      <c r="E7" s="102"/>
      <c r="F7" s="102"/>
      <c r="G7" s="102"/>
      <c r="H7" s="102"/>
      <c r="I7" s="406"/>
    </row>
    <row r="8" spans="2:9" ht="12.75">
      <c r="B8" s="563" t="s">
        <v>266</v>
      </c>
      <c r="C8" s="562"/>
      <c r="D8" s="562"/>
      <c r="E8" s="562"/>
      <c r="F8" s="562"/>
      <c r="G8" s="562"/>
      <c r="H8" s="562"/>
      <c r="I8" s="564">
        <v>1400000</v>
      </c>
    </row>
    <row r="9" spans="2:9" ht="12.75">
      <c r="B9" s="563"/>
      <c r="C9" s="562"/>
      <c r="D9" s="562"/>
      <c r="E9" s="562"/>
      <c r="F9" s="562"/>
      <c r="G9" s="562"/>
      <c r="H9" s="562"/>
      <c r="I9" s="564"/>
    </row>
    <row r="10" spans="2:9" ht="12.75">
      <c r="B10" s="565"/>
      <c r="C10" s="566"/>
      <c r="D10" s="566"/>
      <c r="E10" s="567"/>
      <c r="F10" s="562"/>
      <c r="G10" s="562"/>
      <c r="H10" s="562"/>
      <c r="I10" s="564"/>
    </row>
    <row r="11" spans="2:9" ht="12.75">
      <c r="B11" s="840" t="s">
        <v>267</v>
      </c>
      <c r="C11" s="841"/>
      <c r="D11" s="841"/>
      <c r="E11" s="842"/>
      <c r="F11" s="562"/>
      <c r="G11" s="562"/>
      <c r="H11" s="562"/>
      <c r="I11" s="564">
        <v>400000</v>
      </c>
    </row>
    <row r="12" spans="2:9" ht="12.75">
      <c r="B12" s="563"/>
      <c r="C12" s="562"/>
      <c r="D12" s="562"/>
      <c r="E12" s="562"/>
      <c r="F12" s="562"/>
      <c r="G12" s="562"/>
      <c r="H12" s="562"/>
      <c r="I12" s="564"/>
    </row>
    <row r="13" spans="2:9" ht="12.75">
      <c r="B13" s="840" t="s">
        <v>268</v>
      </c>
      <c r="C13" s="841"/>
      <c r="D13" s="842"/>
      <c r="E13" s="562"/>
      <c r="F13" s="562"/>
      <c r="G13" s="562"/>
      <c r="H13" s="562"/>
      <c r="I13" s="564">
        <v>700000</v>
      </c>
    </row>
    <row r="14" spans="2:9" ht="12.75">
      <c r="B14" s="563"/>
      <c r="C14" s="562"/>
      <c r="D14" s="562"/>
      <c r="E14" s="562"/>
      <c r="F14" s="562"/>
      <c r="G14" s="562"/>
      <c r="H14" s="562"/>
      <c r="I14" s="564"/>
    </row>
    <row r="15" spans="2:9" ht="12.75">
      <c r="B15" s="840"/>
      <c r="C15" s="841"/>
      <c r="D15" s="842"/>
      <c r="E15" s="562"/>
      <c r="F15" s="562"/>
      <c r="G15" s="562"/>
      <c r="H15" s="562"/>
      <c r="I15" s="564"/>
    </row>
    <row r="16" spans="2:9" ht="12.75">
      <c r="B16" s="405"/>
      <c r="C16" s="102"/>
      <c r="D16" s="102"/>
      <c r="E16" s="102"/>
      <c r="F16" s="102"/>
      <c r="G16" s="102"/>
      <c r="H16" s="102"/>
      <c r="I16" s="406"/>
    </row>
    <row r="17" spans="2:9" ht="12.75">
      <c r="B17" s="405"/>
      <c r="C17" s="102"/>
      <c r="D17" s="102"/>
      <c r="E17" s="102"/>
      <c r="F17" s="102"/>
      <c r="G17" s="102"/>
      <c r="H17" s="102"/>
      <c r="I17" s="406"/>
    </row>
    <row r="18" spans="2:9" ht="12.75">
      <c r="B18" s="405"/>
      <c r="C18" s="102"/>
      <c r="D18" s="102"/>
      <c r="E18" s="102"/>
      <c r="F18" s="102"/>
      <c r="G18" s="102"/>
      <c r="H18" s="102"/>
      <c r="I18" s="406"/>
    </row>
    <row r="19" spans="2:9" ht="12.75">
      <c r="B19" s="405"/>
      <c r="C19" s="102"/>
      <c r="D19" s="102"/>
      <c r="E19" s="102"/>
      <c r="F19" s="102"/>
      <c r="G19" s="102"/>
      <c r="H19" s="102"/>
      <c r="I19" s="406"/>
    </row>
    <row r="20" spans="2:9" ht="12.75">
      <c r="B20" s="405"/>
      <c r="C20" s="102"/>
      <c r="D20" s="102"/>
      <c r="E20" s="102"/>
      <c r="F20" s="102"/>
      <c r="G20" s="102"/>
      <c r="H20" s="102"/>
      <c r="I20" s="406"/>
    </row>
    <row r="21" spans="2:9" ht="12.75">
      <c r="B21" s="405"/>
      <c r="C21" s="102"/>
      <c r="D21" s="102"/>
      <c r="E21" s="102"/>
      <c r="F21" s="102"/>
      <c r="G21" s="102"/>
      <c r="H21" s="102"/>
      <c r="I21" s="406"/>
    </row>
    <row r="22" spans="2:9" ht="12.75">
      <c r="B22" s="405"/>
      <c r="C22" s="102"/>
      <c r="D22" s="102"/>
      <c r="E22" s="102"/>
      <c r="F22" s="102"/>
      <c r="G22" s="102"/>
      <c r="H22" s="102"/>
      <c r="I22" s="406"/>
    </row>
    <row r="23" spans="2:9" ht="12.75">
      <c r="B23" s="405"/>
      <c r="C23" s="102"/>
      <c r="D23" s="102"/>
      <c r="E23" s="102"/>
      <c r="F23" s="102"/>
      <c r="G23" s="102"/>
      <c r="H23" s="102"/>
      <c r="I23" s="406"/>
    </row>
    <row r="24" spans="2:9" ht="12.75">
      <c r="B24" s="405"/>
      <c r="C24" s="102"/>
      <c r="D24" s="102"/>
      <c r="E24" s="102"/>
      <c r="F24" s="102"/>
      <c r="G24" s="102"/>
      <c r="H24" s="102"/>
      <c r="I24" s="406"/>
    </row>
    <row r="25" spans="2:9" ht="12.75">
      <c r="B25" s="405"/>
      <c r="C25" s="102"/>
      <c r="D25" s="102"/>
      <c r="E25" s="102"/>
      <c r="F25" s="102"/>
      <c r="G25" s="102"/>
      <c r="H25" s="102"/>
      <c r="I25" s="406"/>
    </row>
    <row r="26" spans="2:9" ht="12.75">
      <c r="B26" s="407" t="s">
        <v>226</v>
      </c>
      <c r="C26" s="404"/>
      <c r="D26" s="404"/>
      <c r="E26" s="404"/>
      <c r="F26" s="404"/>
      <c r="G26" s="404"/>
      <c r="H26" s="404"/>
      <c r="I26" s="408">
        <f>I8+I11+I13</f>
        <v>2500000</v>
      </c>
    </row>
  </sheetData>
  <sheetProtection/>
  <mergeCells count="7">
    <mergeCell ref="B1:I1"/>
    <mergeCell ref="B5:I5"/>
    <mergeCell ref="B15:D15"/>
    <mergeCell ref="B6:I6"/>
    <mergeCell ref="B3:I4"/>
    <mergeCell ref="B11:E11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49">
      <selection activeCell="Q57" sqref="Q57"/>
    </sheetView>
  </sheetViews>
  <sheetFormatPr defaultColWidth="9.140625" defaultRowHeight="12.75"/>
  <cols>
    <col min="1" max="1" width="12.421875" style="0" customWidth="1"/>
    <col min="2" max="2" width="15.57421875" style="0" customWidth="1"/>
    <col min="3" max="3" width="15.8515625" style="0" customWidth="1"/>
    <col min="4" max="4" width="5.7109375" style="0" customWidth="1"/>
    <col min="5" max="5" width="11.00390625" style="0" customWidth="1"/>
    <col min="6" max="6" width="12.7109375" style="0" customWidth="1"/>
    <col min="7" max="7" width="10.421875" style="0" customWidth="1"/>
    <col min="8" max="8" width="9.140625" style="0" hidden="1" customWidth="1"/>
    <col min="9" max="9" width="11.421875" style="0" customWidth="1"/>
    <col min="10" max="10" width="4.57421875" style="0" customWidth="1"/>
    <col min="11" max="11" width="9.7109375" style="0" hidden="1" customWidth="1"/>
    <col min="12" max="12" width="9.140625" style="0" customWidth="1"/>
    <col min="13" max="13" width="10.57421875" style="0" customWidth="1"/>
    <col min="14" max="14" width="14.28125" style="0" customWidth="1"/>
    <col min="15" max="16" width="10.00390625" style="0" bestFit="1" customWidth="1"/>
  </cols>
  <sheetData>
    <row r="1" spans="1:14" ht="12.75">
      <c r="A1" s="848" t="s">
        <v>354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</row>
    <row r="2" spans="1:14" ht="12.75">
      <c r="A2" s="625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</row>
    <row r="3" spans="1:14" ht="32.25" customHeight="1">
      <c r="A3" s="846" t="s">
        <v>332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</row>
    <row r="5" spans="1:14" ht="18.75">
      <c r="A5" s="850" t="s">
        <v>18</v>
      </c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</row>
    <row r="6" spans="1:14" ht="60">
      <c r="A6" s="851" t="s">
        <v>284</v>
      </c>
      <c r="B6" s="851"/>
      <c r="C6" s="852"/>
      <c r="D6" s="852"/>
      <c r="E6" s="853" t="s">
        <v>57</v>
      </c>
      <c r="F6" s="854" t="s">
        <v>285</v>
      </c>
      <c r="G6" s="853" t="s">
        <v>286</v>
      </c>
      <c r="H6" s="853"/>
      <c r="I6" s="853" t="s">
        <v>260</v>
      </c>
      <c r="J6" s="853"/>
      <c r="K6" s="853"/>
      <c r="L6" s="853" t="s">
        <v>287</v>
      </c>
      <c r="M6" s="853"/>
      <c r="N6" s="853" t="s">
        <v>120</v>
      </c>
    </row>
    <row r="7" spans="1:14" ht="12.75">
      <c r="A7" s="855"/>
      <c r="B7" s="855"/>
      <c r="C7" s="855"/>
      <c r="D7" s="855"/>
      <c r="E7" s="855"/>
      <c r="F7" s="855"/>
      <c r="G7" s="855"/>
      <c r="H7" s="855"/>
      <c r="I7" s="855"/>
      <c r="J7" s="855"/>
      <c r="K7" s="855"/>
      <c r="L7" s="855"/>
      <c r="M7" s="855"/>
      <c r="N7" s="855"/>
    </row>
    <row r="8" spans="1:14" ht="12.75">
      <c r="A8" s="856" t="s">
        <v>57</v>
      </c>
      <c r="B8" s="856"/>
      <c r="C8" s="856"/>
      <c r="D8" s="856"/>
      <c r="E8" s="856">
        <v>2500000</v>
      </c>
      <c r="F8" s="856"/>
      <c r="G8" s="856"/>
      <c r="H8" s="856"/>
      <c r="I8" s="856"/>
      <c r="J8" s="856"/>
      <c r="K8" s="856"/>
      <c r="L8" s="856"/>
      <c r="M8" s="856"/>
      <c r="N8" s="856">
        <f>E8</f>
        <v>2500000</v>
      </c>
    </row>
    <row r="9" spans="1:14" ht="12.75">
      <c r="A9" s="856" t="s">
        <v>288</v>
      </c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</row>
    <row r="10" spans="1:14" ht="12.75">
      <c r="A10" s="856" t="s">
        <v>289</v>
      </c>
      <c r="B10" s="856"/>
      <c r="C10" s="856"/>
      <c r="D10" s="856"/>
      <c r="E10" s="856"/>
      <c r="F10" s="856"/>
      <c r="G10" s="856">
        <v>4332000</v>
      </c>
      <c r="H10" s="856"/>
      <c r="I10" s="856">
        <v>844000</v>
      </c>
      <c r="J10" s="856"/>
      <c r="K10" s="856"/>
      <c r="L10" s="856">
        <v>1700000</v>
      </c>
      <c r="M10" s="856"/>
      <c r="N10" s="856">
        <f>G10+I10+L10</f>
        <v>6876000</v>
      </c>
    </row>
    <row r="11" spans="1:14" ht="12.75">
      <c r="A11" s="856" t="s">
        <v>290</v>
      </c>
      <c r="B11" s="856"/>
      <c r="C11" s="856"/>
      <c r="D11" s="856"/>
      <c r="E11" s="856"/>
      <c r="F11" s="856"/>
      <c r="G11" s="856"/>
      <c r="H11" s="856"/>
      <c r="I11" s="856"/>
      <c r="J11" s="856"/>
      <c r="K11" s="856"/>
      <c r="L11" s="856">
        <v>2022410</v>
      </c>
      <c r="M11" s="856"/>
      <c r="N11" s="856">
        <f>L11</f>
        <v>2022410</v>
      </c>
    </row>
    <row r="12" spans="1:14" ht="12.75">
      <c r="A12" s="856" t="s">
        <v>291</v>
      </c>
      <c r="B12" s="856"/>
      <c r="C12" s="856"/>
      <c r="D12" s="856"/>
      <c r="E12" s="856"/>
      <c r="F12" s="856">
        <v>24082472</v>
      </c>
      <c r="G12" s="856">
        <v>2997000</v>
      </c>
      <c r="H12" s="856"/>
      <c r="I12" s="856">
        <v>493000</v>
      </c>
      <c r="J12" s="856"/>
      <c r="K12" s="856"/>
      <c r="L12" s="856">
        <v>8000000</v>
      </c>
      <c r="M12" s="856"/>
      <c r="N12" s="856">
        <f>F12+G12+I12+L12</f>
        <v>35572472</v>
      </c>
    </row>
    <row r="13" spans="1:14" ht="12.75">
      <c r="A13" s="856" t="s">
        <v>292</v>
      </c>
      <c r="B13" s="856"/>
      <c r="C13" s="856"/>
      <c r="D13" s="856"/>
      <c r="E13" s="856"/>
      <c r="F13" s="856"/>
      <c r="G13" s="856">
        <v>2045000</v>
      </c>
      <c r="H13" s="856"/>
      <c r="I13" s="856">
        <v>273000</v>
      </c>
      <c r="J13" s="856"/>
      <c r="K13" s="856"/>
      <c r="L13" s="856">
        <v>1800000</v>
      </c>
      <c r="M13" s="856"/>
      <c r="N13" s="856">
        <f>G13+I13+L13</f>
        <v>4118000</v>
      </c>
    </row>
    <row r="14" spans="1:14" ht="12.75">
      <c r="A14" s="856" t="s">
        <v>293</v>
      </c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>
        <v>11400000</v>
      </c>
      <c r="M14" s="856"/>
      <c r="N14" s="856">
        <f>L14</f>
        <v>11400000</v>
      </c>
    </row>
    <row r="15" spans="1:14" ht="12.75">
      <c r="A15" s="856" t="s">
        <v>294</v>
      </c>
      <c r="B15" s="856"/>
      <c r="C15" s="856"/>
      <c r="D15" s="856"/>
      <c r="E15" s="856"/>
      <c r="F15" s="856"/>
      <c r="G15" s="856"/>
      <c r="H15" s="856"/>
      <c r="I15" s="856"/>
      <c r="J15" s="856"/>
      <c r="K15" s="856"/>
      <c r="L15" s="856">
        <v>168000</v>
      </c>
      <c r="M15" s="856"/>
      <c r="N15" s="856">
        <f>L15</f>
        <v>168000</v>
      </c>
    </row>
    <row r="16" spans="1:14" ht="12.75">
      <c r="A16" s="856" t="s">
        <v>295</v>
      </c>
      <c r="B16" s="856"/>
      <c r="C16" s="856"/>
      <c r="D16" s="856"/>
      <c r="E16" s="856"/>
      <c r="F16" s="856"/>
      <c r="G16" s="856"/>
      <c r="H16" s="856"/>
      <c r="I16" s="856"/>
      <c r="J16" s="856"/>
      <c r="K16" s="856"/>
      <c r="L16" s="856">
        <v>1462000</v>
      </c>
      <c r="M16" s="856"/>
      <c r="N16" s="856">
        <f>G16+I16+L16</f>
        <v>1462000</v>
      </c>
    </row>
    <row r="17" spans="1:14" ht="12.75">
      <c r="A17" s="856" t="s">
        <v>95</v>
      </c>
      <c r="B17" s="856"/>
      <c r="C17" s="856"/>
      <c r="D17" s="856"/>
      <c r="E17" s="856"/>
      <c r="F17" s="856"/>
      <c r="G17" s="856">
        <v>1963000</v>
      </c>
      <c r="H17" s="856"/>
      <c r="I17" s="856">
        <v>387000</v>
      </c>
      <c r="J17" s="856"/>
      <c r="K17" s="856"/>
      <c r="L17" s="856">
        <v>256000</v>
      </c>
      <c r="M17" s="856"/>
      <c r="N17" s="856">
        <f>G17+I17+L17</f>
        <v>2606000</v>
      </c>
    </row>
    <row r="18" spans="1:14" ht="12.75">
      <c r="A18" s="856" t="s">
        <v>296</v>
      </c>
      <c r="B18" s="856"/>
      <c r="C18" s="856"/>
      <c r="D18" s="856"/>
      <c r="E18" s="856"/>
      <c r="F18" s="856"/>
      <c r="G18" s="856"/>
      <c r="H18" s="856"/>
      <c r="I18" s="856"/>
      <c r="J18" s="856"/>
      <c r="K18" s="856"/>
      <c r="L18" s="856">
        <v>360000</v>
      </c>
      <c r="M18" s="856"/>
      <c r="N18" s="856">
        <f>L18</f>
        <v>360000</v>
      </c>
    </row>
    <row r="19" spans="1:14" ht="12.75">
      <c r="A19" s="856" t="s">
        <v>297</v>
      </c>
      <c r="B19" s="856"/>
      <c r="C19" s="856"/>
      <c r="D19" s="856"/>
      <c r="E19" s="856"/>
      <c r="F19" s="856"/>
      <c r="G19" s="856"/>
      <c r="H19" s="856"/>
      <c r="I19" s="856"/>
      <c r="J19" s="856"/>
      <c r="K19" s="856"/>
      <c r="L19" s="856">
        <v>1725000</v>
      </c>
      <c r="M19" s="856"/>
      <c r="N19" s="856">
        <f>L19</f>
        <v>1725000</v>
      </c>
    </row>
    <row r="20" spans="1:14" ht="12.75">
      <c r="A20" s="856" t="s">
        <v>298</v>
      </c>
      <c r="B20" s="856"/>
      <c r="C20" s="856"/>
      <c r="D20" s="856"/>
      <c r="E20" s="856"/>
      <c r="F20" s="856"/>
      <c r="G20" s="856"/>
      <c r="H20" s="856"/>
      <c r="I20" s="856"/>
      <c r="J20" s="856"/>
      <c r="K20" s="856"/>
      <c r="L20" s="856">
        <v>200000</v>
      </c>
      <c r="M20" s="856"/>
      <c r="N20" s="856">
        <f>L20</f>
        <v>200000</v>
      </c>
    </row>
    <row r="21" spans="1:14" ht="12.75">
      <c r="A21" s="856" t="s">
        <v>299</v>
      </c>
      <c r="B21" s="856"/>
      <c r="C21" s="856"/>
      <c r="D21" s="856"/>
      <c r="E21" s="856"/>
      <c r="F21" s="856"/>
      <c r="G21" s="856"/>
      <c r="H21" s="856"/>
      <c r="I21" s="856"/>
      <c r="J21" s="856"/>
      <c r="K21" s="856"/>
      <c r="L21" s="856">
        <v>1109000</v>
      </c>
      <c r="M21" s="856"/>
      <c r="N21" s="856">
        <f>L21</f>
        <v>1109000</v>
      </c>
    </row>
    <row r="22" spans="1:14" ht="12.75">
      <c r="A22" s="856" t="s">
        <v>160</v>
      </c>
      <c r="B22" s="856"/>
      <c r="C22" s="856"/>
      <c r="D22" s="856"/>
      <c r="E22" s="856"/>
      <c r="F22" s="856"/>
      <c r="G22" s="856">
        <v>2347000</v>
      </c>
      <c r="H22" s="856"/>
      <c r="I22" s="856">
        <v>458000</v>
      </c>
      <c r="J22" s="856"/>
      <c r="K22" s="856"/>
      <c r="L22" s="856">
        <v>1020000</v>
      </c>
      <c r="M22" s="856"/>
      <c r="N22" s="856">
        <f>G22+I22+L22</f>
        <v>3825000</v>
      </c>
    </row>
    <row r="23" spans="1:14" ht="28.5" customHeight="1">
      <c r="A23" s="857" t="s">
        <v>334</v>
      </c>
      <c r="B23" s="857"/>
      <c r="C23" s="857"/>
      <c r="D23" s="856"/>
      <c r="E23" s="856"/>
      <c r="F23" s="856"/>
      <c r="G23" s="856"/>
      <c r="H23" s="856"/>
      <c r="I23" s="856"/>
      <c r="J23" s="856"/>
      <c r="K23" s="856"/>
      <c r="L23" s="856">
        <v>180000</v>
      </c>
      <c r="M23" s="856"/>
      <c r="N23" s="856">
        <f>L23</f>
        <v>180000</v>
      </c>
    </row>
    <row r="24" spans="1:14" ht="15">
      <c r="A24" s="852" t="s">
        <v>300</v>
      </c>
      <c r="B24" s="852"/>
      <c r="C24" s="852"/>
      <c r="D24" s="852"/>
      <c r="E24" s="852">
        <f>E8</f>
        <v>2500000</v>
      </c>
      <c r="F24" s="852">
        <f>F12</f>
        <v>24082472</v>
      </c>
      <c r="G24" s="852">
        <f>G10+G12+G13+G17+G22</f>
        <v>13684000</v>
      </c>
      <c r="H24" s="852"/>
      <c r="I24" s="852">
        <f>I10+I12+I13+I18+I17+I22</f>
        <v>2455000</v>
      </c>
      <c r="J24" s="852"/>
      <c r="K24" s="852"/>
      <c r="L24" s="852">
        <f>L10+L11+L12+L13+L14+L15+L16+L17+L18+L19+L20+L21+L22+L23</f>
        <v>31402410</v>
      </c>
      <c r="M24" s="852"/>
      <c r="N24" s="852">
        <f>N8+N10+N11+N12+N13+N14+N15+N16+N17+N18+N19+N20+N21+N22+N23</f>
        <v>74123882</v>
      </c>
    </row>
    <row r="25" spans="1:14" ht="12.75">
      <c r="A25" s="855"/>
      <c r="B25" s="855"/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</row>
    <row r="26" spans="1:14" ht="15">
      <c r="A26" s="852" t="s">
        <v>301</v>
      </c>
      <c r="B26" s="852"/>
      <c r="C26" s="856"/>
      <c r="D26" s="856"/>
      <c r="E26" s="856"/>
      <c r="F26" s="856"/>
      <c r="G26" s="856"/>
      <c r="H26" s="856"/>
      <c r="I26" s="856"/>
      <c r="J26" s="856"/>
      <c r="K26" s="856"/>
      <c r="L26" s="856"/>
      <c r="M26" s="856"/>
      <c r="N26" s="856"/>
    </row>
    <row r="27" spans="1:14" ht="76.5">
      <c r="A27" s="858" t="s">
        <v>302</v>
      </c>
      <c r="B27" s="858"/>
      <c r="C27" s="858"/>
      <c r="D27" s="858"/>
      <c r="E27" s="858"/>
      <c r="F27" s="856"/>
      <c r="G27" s="856"/>
      <c r="H27" s="856"/>
      <c r="I27" s="856"/>
      <c r="J27" s="856"/>
      <c r="K27" s="856"/>
      <c r="L27" s="856"/>
      <c r="M27" s="856"/>
      <c r="N27" s="856"/>
    </row>
    <row r="28" spans="1:14" ht="12.75">
      <c r="A28" s="856" t="s">
        <v>303</v>
      </c>
      <c r="B28" s="856"/>
      <c r="C28" s="856"/>
      <c r="D28" s="856"/>
      <c r="E28" s="856"/>
      <c r="F28" s="856"/>
      <c r="G28" s="856">
        <v>2497000</v>
      </c>
      <c r="H28" s="856"/>
      <c r="I28" s="856">
        <v>492000</v>
      </c>
      <c r="J28" s="856"/>
      <c r="K28" s="856"/>
      <c r="L28" s="856">
        <v>2663000</v>
      </c>
      <c r="M28" s="856"/>
      <c r="N28" s="856">
        <f>G28+I28+L28</f>
        <v>5652000</v>
      </c>
    </row>
    <row r="29" spans="1:14" ht="12.75">
      <c r="A29" s="856" t="s">
        <v>304</v>
      </c>
      <c r="B29" s="856"/>
      <c r="C29" s="856"/>
      <c r="D29" s="856"/>
      <c r="E29" s="856"/>
      <c r="F29" s="856"/>
      <c r="G29" s="856"/>
      <c r="H29" s="856"/>
      <c r="I29" s="856"/>
      <c r="J29" s="856"/>
      <c r="K29" s="856"/>
      <c r="L29" s="856"/>
      <c r="M29" s="856"/>
      <c r="N29" s="856"/>
    </row>
    <row r="30" spans="1:14" ht="12.75">
      <c r="A30" s="856" t="s">
        <v>110</v>
      </c>
      <c r="B30" s="856"/>
      <c r="C30" s="856"/>
      <c r="D30" s="856"/>
      <c r="E30" s="856"/>
      <c r="F30" s="856"/>
      <c r="G30" s="856">
        <v>8522765</v>
      </c>
      <c r="H30" s="856"/>
      <c r="I30" s="856">
        <v>1513717</v>
      </c>
      <c r="J30" s="856"/>
      <c r="K30" s="856"/>
      <c r="L30" s="856">
        <v>2690926</v>
      </c>
      <c r="M30" s="856"/>
      <c r="N30" s="856">
        <f>G30+I30+L30</f>
        <v>12727408</v>
      </c>
    </row>
    <row r="31" spans="1:14" ht="12.75">
      <c r="A31" s="856" t="s">
        <v>129</v>
      </c>
      <c r="B31" s="856"/>
      <c r="C31" s="856"/>
      <c r="D31" s="856"/>
      <c r="E31" s="856"/>
      <c r="F31" s="856"/>
      <c r="G31" s="856">
        <v>4327000</v>
      </c>
      <c r="H31" s="856"/>
      <c r="I31" s="856">
        <v>1198000</v>
      </c>
      <c r="J31" s="856"/>
      <c r="K31" s="856"/>
      <c r="L31" s="856">
        <v>8000000</v>
      </c>
      <c r="M31" s="856"/>
      <c r="N31" s="856">
        <f>G31+I31+L31</f>
        <v>13525000</v>
      </c>
    </row>
    <row r="32" spans="1:14" ht="12.75">
      <c r="A32" s="859" t="s">
        <v>335</v>
      </c>
      <c r="B32" s="859"/>
      <c r="C32" s="859"/>
      <c r="D32" s="856"/>
      <c r="E32" s="856"/>
      <c r="F32" s="856"/>
      <c r="G32" s="856">
        <v>3344000</v>
      </c>
      <c r="H32" s="856"/>
      <c r="I32" s="856">
        <v>735680</v>
      </c>
      <c r="J32" s="856"/>
      <c r="K32" s="856"/>
      <c r="L32" s="856">
        <v>3341000</v>
      </c>
      <c r="M32" s="856"/>
      <c r="N32" s="856">
        <f>G32+I32+L32</f>
        <v>7420680</v>
      </c>
    </row>
    <row r="33" spans="1:14" ht="12.75">
      <c r="A33" s="859" t="s">
        <v>336</v>
      </c>
      <c r="B33" s="859"/>
      <c r="C33" s="859"/>
      <c r="D33" s="856"/>
      <c r="E33" s="856"/>
      <c r="F33" s="856"/>
      <c r="G33" s="856">
        <v>12960000</v>
      </c>
      <c r="H33" s="856"/>
      <c r="I33" s="856">
        <v>2851200</v>
      </c>
      <c r="J33" s="856"/>
      <c r="K33" s="856"/>
      <c r="L33" s="856">
        <v>8576558</v>
      </c>
      <c r="M33" s="856"/>
      <c r="N33" s="856">
        <f>G33+I33+L33</f>
        <v>24387758</v>
      </c>
    </row>
    <row r="34" spans="1:14" ht="12.75">
      <c r="A34" s="859" t="s">
        <v>333</v>
      </c>
      <c r="B34" s="859"/>
      <c r="C34" s="859"/>
      <c r="D34" s="859"/>
      <c r="E34" s="856"/>
      <c r="F34" s="856"/>
      <c r="G34" s="856">
        <v>0</v>
      </c>
      <c r="H34" s="856"/>
      <c r="I34" s="856">
        <v>0</v>
      </c>
      <c r="J34" s="856"/>
      <c r="K34" s="856"/>
      <c r="L34" s="856">
        <v>2000000</v>
      </c>
      <c r="M34" s="856"/>
      <c r="N34" s="856">
        <f>L34</f>
        <v>2000000</v>
      </c>
    </row>
    <row r="35" spans="1:14" ht="15">
      <c r="A35" s="852" t="s">
        <v>305</v>
      </c>
      <c r="B35" s="852"/>
      <c r="C35" s="852"/>
      <c r="D35" s="852"/>
      <c r="E35" s="852"/>
      <c r="F35" s="856"/>
      <c r="G35" s="852">
        <f>G28+G30+G31+G32+G33</f>
        <v>31650765</v>
      </c>
      <c r="H35" s="852"/>
      <c r="I35" s="852">
        <f>I28+I30+I31+I32+I33</f>
        <v>6790597</v>
      </c>
      <c r="J35" s="852"/>
      <c r="K35" s="852"/>
      <c r="L35" s="852">
        <f>L28+L30+L31+L32+L33+L34</f>
        <v>27271484</v>
      </c>
      <c r="M35" s="852"/>
      <c r="N35" s="852">
        <f>N28+N30+N31+N32+N33+N34</f>
        <v>65712846</v>
      </c>
    </row>
    <row r="36" spans="1:14" ht="12.75">
      <c r="A36" s="856"/>
      <c r="B36" s="856"/>
      <c r="C36" s="856"/>
      <c r="D36" s="856"/>
      <c r="E36" s="856"/>
      <c r="F36" s="856"/>
      <c r="G36" s="856"/>
      <c r="H36" s="856"/>
      <c r="I36" s="856"/>
      <c r="J36" s="856"/>
      <c r="K36" s="856"/>
      <c r="L36" s="856"/>
      <c r="M36" s="856"/>
      <c r="N36" s="856"/>
    </row>
    <row r="37" spans="1:14" ht="90">
      <c r="A37" s="851" t="s">
        <v>306</v>
      </c>
      <c r="B37" s="851"/>
      <c r="C37" s="851"/>
      <c r="D37" s="851"/>
      <c r="E37" s="851">
        <f>E24</f>
        <v>2500000</v>
      </c>
      <c r="F37" s="851">
        <f>F24</f>
        <v>24082472</v>
      </c>
      <c r="G37" s="851">
        <f>G24+G35</f>
        <v>45334765</v>
      </c>
      <c r="H37" s="851"/>
      <c r="I37" s="851">
        <f>I24+I35</f>
        <v>9245597</v>
      </c>
      <c r="J37" s="851"/>
      <c r="K37" s="851"/>
      <c r="L37" s="851">
        <f>L24+L35</f>
        <v>58673894</v>
      </c>
      <c r="M37" s="851"/>
      <c r="N37" s="860">
        <f>N24+N35</f>
        <v>139836728</v>
      </c>
    </row>
    <row r="38" spans="1:14" ht="30">
      <c r="A38" s="852" t="s">
        <v>307</v>
      </c>
      <c r="B38" s="852"/>
      <c r="C38" s="856"/>
      <c r="D38" s="856"/>
      <c r="E38" s="856"/>
      <c r="F38" s="856"/>
      <c r="G38" s="856"/>
      <c r="H38" s="856"/>
      <c r="I38" s="856"/>
      <c r="J38" s="856"/>
      <c r="K38" s="856"/>
      <c r="L38" s="856" t="s">
        <v>16</v>
      </c>
      <c r="M38" s="856" t="s">
        <v>17</v>
      </c>
      <c r="N38" s="851" t="s">
        <v>121</v>
      </c>
    </row>
    <row r="39" spans="1:14" ht="12.75">
      <c r="A39" s="856" t="s">
        <v>308</v>
      </c>
      <c r="B39" s="856"/>
      <c r="C39" s="856"/>
      <c r="D39" s="856"/>
      <c r="E39" s="856"/>
      <c r="F39" s="856"/>
      <c r="G39" s="856"/>
      <c r="H39" s="856"/>
      <c r="I39" s="856"/>
      <c r="J39" s="856"/>
      <c r="K39" s="856"/>
      <c r="L39" s="856">
        <v>500000</v>
      </c>
      <c r="M39" s="856">
        <v>0</v>
      </c>
      <c r="N39" s="856"/>
    </row>
    <row r="40" spans="1:14" ht="12.75">
      <c r="A40" s="856" t="s">
        <v>169</v>
      </c>
      <c r="B40" s="856"/>
      <c r="C40" s="856"/>
      <c r="D40" s="856"/>
      <c r="E40" s="856"/>
      <c r="F40" s="856"/>
      <c r="G40" s="856"/>
      <c r="H40" s="856"/>
      <c r="I40" s="856"/>
      <c r="J40" s="856"/>
      <c r="K40" s="856"/>
      <c r="L40" s="856">
        <v>0</v>
      </c>
      <c r="M40" s="856">
        <v>500000</v>
      </c>
      <c r="N40" s="856"/>
    </row>
    <row r="41" spans="1:14" ht="12.75">
      <c r="A41" s="856" t="s">
        <v>309</v>
      </c>
      <c r="B41" s="856"/>
      <c r="C41" s="856"/>
      <c r="D41" s="856"/>
      <c r="E41" s="856"/>
      <c r="F41" s="856"/>
      <c r="G41" s="856"/>
      <c r="H41" s="856"/>
      <c r="I41" s="856"/>
      <c r="J41" s="856"/>
      <c r="K41" s="856"/>
      <c r="L41" s="856">
        <v>10000000</v>
      </c>
      <c r="M41" s="856">
        <v>0</v>
      </c>
      <c r="N41" s="856"/>
    </row>
    <row r="42" spans="1:14" ht="12.75">
      <c r="A42" s="856" t="s">
        <v>310</v>
      </c>
      <c r="B42" s="856"/>
      <c r="C42" s="856"/>
      <c r="D42" s="856"/>
      <c r="E42" s="856"/>
      <c r="F42" s="856"/>
      <c r="G42" s="856"/>
      <c r="H42" s="856"/>
      <c r="I42" s="856"/>
      <c r="J42" s="856"/>
      <c r="K42" s="856"/>
      <c r="L42" s="856">
        <v>0</v>
      </c>
      <c r="M42" s="856">
        <v>15361379</v>
      </c>
      <c r="N42" s="856"/>
    </row>
    <row r="43" spans="1:14" ht="12.75">
      <c r="A43" s="856" t="s">
        <v>311</v>
      </c>
      <c r="B43" s="856"/>
      <c r="C43" s="856"/>
      <c r="D43" s="856"/>
      <c r="E43" s="856"/>
      <c r="F43" s="856"/>
      <c r="G43" s="856"/>
      <c r="H43" s="856"/>
      <c r="I43" s="856"/>
      <c r="J43" s="856"/>
      <c r="K43" s="856"/>
      <c r="L43" s="856">
        <v>1300000</v>
      </c>
      <c r="M43" s="856">
        <v>0</v>
      </c>
      <c r="N43" s="856"/>
    </row>
    <row r="44" spans="1:14" ht="12.75">
      <c r="A44" s="856" t="s">
        <v>204</v>
      </c>
      <c r="B44" s="856"/>
      <c r="C44" s="856"/>
      <c r="D44" s="856"/>
      <c r="E44" s="856"/>
      <c r="F44" s="856"/>
      <c r="G44" s="856"/>
      <c r="H44" s="856"/>
      <c r="I44" s="856"/>
      <c r="J44" s="856"/>
      <c r="K44" s="856"/>
      <c r="L44" s="856"/>
      <c r="M44" s="856">
        <v>27647059</v>
      </c>
      <c r="N44" s="856"/>
    </row>
    <row r="45" spans="1:14" ht="12.75">
      <c r="A45" s="856" t="s">
        <v>237</v>
      </c>
      <c r="B45" s="856"/>
      <c r="C45" s="856"/>
      <c r="D45" s="856"/>
      <c r="E45" s="856"/>
      <c r="F45" s="856"/>
      <c r="G45" s="856"/>
      <c r="H45" s="856"/>
      <c r="I45" s="856"/>
      <c r="J45" s="856"/>
      <c r="K45" s="856"/>
      <c r="L45" s="856"/>
      <c r="M45" s="856">
        <v>1000000</v>
      </c>
      <c r="N45" s="856"/>
    </row>
    <row r="46" spans="1:14" ht="15">
      <c r="A46" s="852" t="s">
        <v>312</v>
      </c>
      <c r="B46" s="852"/>
      <c r="C46" s="852"/>
      <c r="D46" s="852"/>
      <c r="E46" s="852"/>
      <c r="F46" s="852"/>
      <c r="G46" s="852"/>
      <c r="H46" s="852"/>
      <c r="I46" s="852"/>
      <c r="J46" s="852"/>
      <c r="K46" s="852"/>
      <c r="L46" s="852">
        <f>L39+L40+L41+L42+L43+L44</f>
        <v>11800000</v>
      </c>
      <c r="M46" s="852">
        <f>M39+M40+M41+M42+M43+M44+M45</f>
        <v>44508438</v>
      </c>
      <c r="N46" s="852">
        <f>L46+M46</f>
        <v>56308438</v>
      </c>
    </row>
    <row r="47" spans="1:14" ht="12.75">
      <c r="A47" s="855"/>
      <c r="B47" s="855"/>
      <c r="C47" s="855"/>
      <c r="D47" s="855"/>
      <c r="E47" s="855"/>
      <c r="F47" s="855"/>
      <c r="G47" s="855"/>
      <c r="H47" s="855"/>
      <c r="I47" s="855"/>
      <c r="J47" s="855"/>
      <c r="K47" s="855"/>
      <c r="L47" s="855"/>
      <c r="M47" s="855"/>
      <c r="N47" s="855"/>
    </row>
    <row r="48" spans="1:14" ht="12.75">
      <c r="A48" s="855"/>
      <c r="B48" s="855"/>
      <c r="C48" s="855"/>
      <c r="D48" s="855"/>
      <c r="E48" s="855"/>
      <c r="F48" s="855"/>
      <c r="G48" s="855"/>
      <c r="H48" s="855"/>
      <c r="I48" s="855"/>
      <c r="J48" s="855"/>
      <c r="K48" s="855"/>
      <c r="L48" s="855"/>
      <c r="M48" s="855"/>
      <c r="N48" s="855"/>
    </row>
    <row r="49" spans="1:14" ht="12.75">
      <c r="A49" s="856" t="s">
        <v>313</v>
      </c>
      <c r="B49" s="856"/>
      <c r="C49" s="856"/>
      <c r="D49" s="856"/>
      <c r="E49" s="856"/>
      <c r="F49" s="856"/>
      <c r="G49" s="856"/>
      <c r="H49" s="856"/>
      <c r="I49" s="856"/>
      <c r="J49" s="856"/>
      <c r="K49" s="856"/>
      <c r="L49" s="856"/>
      <c r="M49" s="856"/>
      <c r="N49" s="856"/>
    </row>
    <row r="50" spans="1:14" ht="12.75">
      <c r="A50" s="856" t="s">
        <v>314</v>
      </c>
      <c r="B50" s="856"/>
      <c r="C50" s="856"/>
      <c r="D50" s="856"/>
      <c r="E50" s="856"/>
      <c r="F50" s="856"/>
      <c r="G50" s="856"/>
      <c r="H50" s="856"/>
      <c r="I50" s="856"/>
      <c r="J50" s="856"/>
      <c r="K50" s="856"/>
      <c r="L50" s="856">
        <v>1133349</v>
      </c>
      <c r="M50" s="856">
        <v>0</v>
      </c>
      <c r="N50" s="856">
        <f>L50+M50</f>
        <v>1133349</v>
      </c>
    </row>
    <row r="51" spans="1:14" ht="15">
      <c r="A51" s="852" t="s">
        <v>313</v>
      </c>
      <c r="B51" s="852"/>
      <c r="C51" s="852"/>
      <c r="D51" s="852"/>
      <c r="E51" s="852"/>
      <c r="F51" s="852"/>
      <c r="G51" s="856"/>
      <c r="H51" s="856"/>
      <c r="I51" s="856"/>
      <c r="J51" s="856"/>
      <c r="K51" s="856"/>
      <c r="L51" s="852">
        <f>L50</f>
        <v>1133349</v>
      </c>
      <c r="M51" s="852">
        <v>0</v>
      </c>
      <c r="N51" s="852">
        <f>L51+M51</f>
        <v>1133349</v>
      </c>
    </row>
    <row r="52" spans="1:14" ht="12.75">
      <c r="A52" s="855"/>
      <c r="B52" s="855"/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</row>
    <row r="53" spans="1:15" ht="15">
      <c r="A53" s="852" t="s">
        <v>339</v>
      </c>
      <c r="B53" s="852"/>
      <c r="C53" s="852"/>
      <c r="D53" s="852"/>
      <c r="E53" s="852"/>
      <c r="F53" s="852"/>
      <c r="G53" s="852"/>
      <c r="H53" s="852">
        <f>H37</f>
        <v>0</v>
      </c>
      <c r="I53" s="852"/>
      <c r="J53" s="852"/>
      <c r="K53" s="852"/>
      <c r="L53" s="852">
        <f>L46+L51</f>
        <v>12933349</v>
      </c>
      <c r="M53" s="852">
        <f>M46+M51</f>
        <v>44508438</v>
      </c>
      <c r="N53" s="861">
        <f>N46+N51</f>
        <v>57441787</v>
      </c>
      <c r="O53" s="523"/>
    </row>
    <row r="54" spans="1:14" ht="12.75">
      <c r="A54" s="855"/>
      <c r="B54" s="855"/>
      <c r="C54" s="855"/>
      <c r="D54" s="855"/>
      <c r="E54" s="855"/>
      <c r="F54" s="855"/>
      <c r="G54" s="855"/>
      <c r="H54" s="855"/>
      <c r="I54" s="855"/>
      <c r="J54" s="855"/>
      <c r="K54" s="855"/>
      <c r="L54" s="855"/>
      <c r="M54" s="855"/>
      <c r="N54" s="855"/>
    </row>
    <row r="55" spans="1:14" ht="15">
      <c r="A55" s="862" t="s">
        <v>340</v>
      </c>
      <c r="B55" s="855"/>
      <c r="C55" s="855"/>
      <c r="D55" s="855"/>
      <c r="E55" s="855"/>
      <c r="F55" s="855"/>
      <c r="G55" s="855"/>
      <c r="H55" s="855"/>
      <c r="I55" s="855"/>
      <c r="J55" s="855"/>
      <c r="K55" s="855"/>
      <c r="L55" s="855"/>
      <c r="M55" s="855"/>
      <c r="N55" s="863">
        <f>N37+N53</f>
        <v>197278515</v>
      </c>
    </row>
    <row r="56" spans="1:14" ht="44.25" customHeight="1">
      <c r="A56" s="847" t="s">
        <v>2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</row>
    <row r="57" spans="1:14" ht="120">
      <c r="A57" s="851" t="s">
        <v>316</v>
      </c>
      <c r="B57" s="852"/>
      <c r="C57" s="851" t="s">
        <v>317</v>
      </c>
      <c r="D57" s="851"/>
      <c r="E57" s="851" t="s">
        <v>318</v>
      </c>
      <c r="F57" s="851" t="s">
        <v>143</v>
      </c>
      <c r="G57" s="851" t="s">
        <v>10</v>
      </c>
      <c r="H57" s="852"/>
      <c r="I57" s="851" t="s">
        <v>133</v>
      </c>
      <c r="J57" s="852"/>
      <c r="K57" s="852"/>
      <c r="L57" s="851" t="s">
        <v>319</v>
      </c>
      <c r="M57" s="851"/>
      <c r="N57" s="851" t="s">
        <v>320</v>
      </c>
    </row>
    <row r="58" spans="1:14" ht="12.75">
      <c r="A58" s="856" t="s">
        <v>57</v>
      </c>
      <c r="B58" s="856"/>
      <c r="C58" s="856">
        <v>8309000</v>
      </c>
      <c r="D58" s="856"/>
      <c r="E58" s="856">
        <v>0</v>
      </c>
      <c r="F58" s="856">
        <v>0</v>
      </c>
      <c r="G58" s="856">
        <v>0</v>
      </c>
      <c r="H58" s="856"/>
      <c r="I58" s="856"/>
      <c r="J58" s="856"/>
      <c r="K58" s="856"/>
      <c r="L58" s="856"/>
      <c r="M58" s="856"/>
      <c r="N58" s="856">
        <f>C58</f>
        <v>8309000</v>
      </c>
    </row>
    <row r="59" spans="1:14" ht="12.75">
      <c r="A59" s="856" t="s">
        <v>290</v>
      </c>
      <c r="B59" s="856"/>
      <c r="C59" s="856">
        <v>7008000</v>
      </c>
      <c r="D59" s="856"/>
      <c r="E59" s="856">
        <v>0</v>
      </c>
      <c r="F59" s="856">
        <v>0</v>
      </c>
      <c r="G59" s="856">
        <v>0</v>
      </c>
      <c r="H59" s="856"/>
      <c r="I59" s="856"/>
      <c r="J59" s="856"/>
      <c r="K59" s="856"/>
      <c r="L59" s="856"/>
      <c r="M59" s="856"/>
      <c r="N59" s="856">
        <f>C59</f>
        <v>7008000</v>
      </c>
    </row>
    <row r="60" spans="1:14" ht="12.75">
      <c r="A60" s="856" t="s">
        <v>321</v>
      </c>
      <c r="B60" s="856"/>
      <c r="C60" s="856">
        <v>6690600</v>
      </c>
      <c r="D60" s="856"/>
      <c r="E60" s="856">
        <v>0</v>
      </c>
      <c r="F60" s="856">
        <v>0</v>
      </c>
      <c r="G60" s="856">
        <v>1764000</v>
      </c>
      <c r="H60" s="856"/>
      <c r="I60" s="856"/>
      <c r="J60" s="856"/>
      <c r="K60" s="856"/>
      <c r="L60" s="856"/>
      <c r="M60" s="856"/>
      <c r="N60" s="856">
        <f>C60+G60</f>
        <v>8454600</v>
      </c>
    </row>
    <row r="61" spans="1:14" ht="51">
      <c r="A61" s="858" t="s">
        <v>216</v>
      </c>
      <c r="B61" s="858"/>
      <c r="C61" s="858"/>
      <c r="D61" s="856"/>
      <c r="E61" s="856">
        <v>1362867</v>
      </c>
      <c r="F61" s="856">
        <v>0</v>
      </c>
      <c r="G61" s="856">
        <v>0</v>
      </c>
      <c r="H61" s="856"/>
      <c r="I61" s="856"/>
      <c r="J61" s="856"/>
      <c r="K61" s="856"/>
      <c r="L61" s="856"/>
      <c r="M61" s="856"/>
      <c r="N61" s="856">
        <f>E61</f>
        <v>1362867</v>
      </c>
    </row>
    <row r="62" spans="1:14" ht="25.5">
      <c r="A62" s="858" t="s">
        <v>322</v>
      </c>
      <c r="B62" s="858"/>
      <c r="C62" s="858"/>
      <c r="D62" s="856"/>
      <c r="E62" s="856">
        <v>11400000</v>
      </c>
      <c r="F62" s="856"/>
      <c r="G62" s="856"/>
      <c r="H62" s="856"/>
      <c r="I62" s="856"/>
      <c r="J62" s="856"/>
      <c r="K62" s="856"/>
      <c r="L62" s="856"/>
      <c r="M62" s="856"/>
      <c r="N62" s="856">
        <f>E62</f>
        <v>11400000</v>
      </c>
    </row>
    <row r="63" spans="1:14" ht="38.25">
      <c r="A63" s="858" t="s">
        <v>323</v>
      </c>
      <c r="B63" s="858"/>
      <c r="C63" s="858">
        <v>1461972</v>
      </c>
      <c r="D63" s="856"/>
      <c r="E63" s="856">
        <v>0</v>
      </c>
      <c r="F63" s="856">
        <v>0</v>
      </c>
      <c r="G63" s="856">
        <v>0</v>
      </c>
      <c r="H63" s="856"/>
      <c r="I63" s="856"/>
      <c r="J63" s="856"/>
      <c r="K63" s="856"/>
      <c r="L63" s="856"/>
      <c r="M63" s="856"/>
      <c r="N63" s="856">
        <f>C63</f>
        <v>1461972</v>
      </c>
    </row>
    <row r="64" spans="1:14" ht="12.75">
      <c r="A64" s="856" t="s">
        <v>95</v>
      </c>
      <c r="B64" s="856"/>
      <c r="C64" s="856">
        <v>719680</v>
      </c>
      <c r="D64" s="856"/>
      <c r="E64" s="856"/>
      <c r="F64" s="856">
        <v>0</v>
      </c>
      <c r="G64" s="856">
        <v>2339000</v>
      </c>
      <c r="H64" s="856"/>
      <c r="I64" s="856">
        <v>0</v>
      </c>
      <c r="J64" s="856"/>
      <c r="K64" s="856"/>
      <c r="L64" s="856"/>
      <c r="M64" s="856"/>
      <c r="N64" s="856">
        <f>C64+G64</f>
        <v>3058680</v>
      </c>
    </row>
    <row r="65" spans="1:14" ht="12.75">
      <c r="A65" s="856" t="s">
        <v>324</v>
      </c>
      <c r="B65" s="856"/>
      <c r="C65" s="856">
        <v>1725200</v>
      </c>
      <c r="D65" s="856"/>
      <c r="E65" s="856">
        <v>0</v>
      </c>
      <c r="F65" s="856">
        <v>0</v>
      </c>
      <c r="G65" s="856">
        <v>0</v>
      </c>
      <c r="H65" s="856"/>
      <c r="I65" s="856">
        <v>0</v>
      </c>
      <c r="J65" s="856"/>
      <c r="K65" s="856"/>
      <c r="L65" s="856"/>
      <c r="M65" s="856"/>
      <c r="N65" s="856">
        <f>C65</f>
        <v>1725200</v>
      </c>
    </row>
    <row r="66" spans="1:14" ht="12.75">
      <c r="A66" s="856" t="s">
        <v>325</v>
      </c>
      <c r="B66" s="856"/>
      <c r="C66" s="856">
        <v>1108310</v>
      </c>
      <c r="D66" s="856"/>
      <c r="E66" s="856">
        <v>0</v>
      </c>
      <c r="F66" s="856">
        <v>0</v>
      </c>
      <c r="G66" s="856">
        <v>0</v>
      </c>
      <c r="H66" s="856"/>
      <c r="I66" s="856">
        <v>0</v>
      </c>
      <c r="J66" s="856"/>
      <c r="K66" s="856"/>
      <c r="L66" s="856"/>
      <c r="M66" s="856"/>
      <c r="N66" s="856">
        <f>C66</f>
        <v>1108310</v>
      </c>
    </row>
    <row r="67" spans="1:14" ht="12.75">
      <c r="A67" s="856" t="s">
        <v>160</v>
      </c>
      <c r="B67" s="856"/>
      <c r="C67" s="856">
        <v>1800000</v>
      </c>
      <c r="D67" s="856"/>
      <c r="E67" s="856">
        <v>0</v>
      </c>
      <c r="F67" s="856">
        <v>0</v>
      </c>
      <c r="G67" s="856">
        <v>207000</v>
      </c>
      <c r="H67" s="856"/>
      <c r="I67" s="856">
        <v>0</v>
      </c>
      <c r="J67" s="856"/>
      <c r="K67" s="856"/>
      <c r="L67" s="856"/>
      <c r="M67" s="856"/>
      <c r="N67" s="856">
        <f>C67+G67</f>
        <v>2007000</v>
      </c>
    </row>
    <row r="68" spans="1:14" ht="12.75">
      <c r="A68" s="856" t="s">
        <v>134</v>
      </c>
      <c r="B68" s="856"/>
      <c r="C68" s="856"/>
      <c r="D68" s="856"/>
      <c r="E68" s="856">
        <v>0</v>
      </c>
      <c r="F68" s="856">
        <v>0</v>
      </c>
      <c r="G68" s="856">
        <v>0</v>
      </c>
      <c r="H68" s="856"/>
      <c r="I68" s="856">
        <v>2896000</v>
      </c>
      <c r="J68" s="856"/>
      <c r="K68" s="856"/>
      <c r="L68" s="856"/>
      <c r="M68" s="856"/>
      <c r="N68" s="856">
        <f>I68</f>
        <v>2896000</v>
      </c>
    </row>
    <row r="69" spans="1:14" ht="12.75">
      <c r="A69" s="856" t="s">
        <v>326</v>
      </c>
      <c r="B69" s="856"/>
      <c r="C69" s="856"/>
      <c r="D69" s="856"/>
      <c r="E69" s="856">
        <v>0</v>
      </c>
      <c r="F69" s="856">
        <v>0</v>
      </c>
      <c r="G69" s="856">
        <v>0</v>
      </c>
      <c r="H69" s="856"/>
      <c r="I69" s="856">
        <v>15676096</v>
      </c>
      <c r="J69" s="856"/>
      <c r="K69" s="856"/>
      <c r="L69" s="856"/>
      <c r="M69" s="856"/>
      <c r="N69" s="856">
        <f>I69</f>
        <v>15676096</v>
      </c>
    </row>
    <row r="70" spans="1:14" ht="12.75">
      <c r="A70" s="856" t="s">
        <v>137</v>
      </c>
      <c r="B70" s="856"/>
      <c r="C70" s="856"/>
      <c r="D70" s="856"/>
      <c r="E70" s="856">
        <v>0</v>
      </c>
      <c r="F70" s="856">
        <v>0</v>
      </c>
      <c r="G70" s="856">
        <v>0</v>
      </c>
      <c r="H70" s="856"/>
      <c r="I70" s="856">
        <v>5270000</v>
      </c>
      <c r="J70" s="856"/>
      <c r="K70" s="856"/>
      <c r="L70" s="856"/>
      <c r="M70" s="856"/>
      <c r="N70" s="856">
        <f>I70</f>
        <v>5270000</v>
      </c>
    </row>
    <row r="71" spans="1:14" ht="63.75">
      <c r="A71" s="858" t="s">
        <v>327</v>
      </c>
      <c r="B71" s="858"/>
      <c r="C71" s="858"/>
      <c r="D71" s="856"/>
      <c r="E71" s="856">
        <v>0</v>
      </c>
      <c r="F71" s="856">
        <v>45792595</v>
      </c>
      <c r="G71" s="856">
        <v>0</v>
      </c>
      <c r="H71" s="856"/>
      <c r="I71" s="856">
        <v>0</v>
      </c>
      <c r="J71" s="856"/>
      <c r="K71" s="856"/>
      <c r="L71" s="856"/>
      <c r="M71" s="856"/>
      <c r="N71" s="856">
        <f>F71</f>
        <v>45792595</v>
      </c>
    </row>
    <row r="72" spans="1:14" ht="75" customHeight="1">
      <c r="A72" s="851" t="s">
        <v>328</v>
      </c>
      <c r="B72" s="856"/>
      <c r="C72" s="852">
        <f>C58+C59+C60+C63+C64+C65+C66+C67</f>
        <v>28822762</v>
      </c>
      <c r="D72" s="852">
        <v>0</v>
      </c>
      <c r="E72" s="852">
        <f>E61+E62</f>
        <v>12762867</v>
      </c>
      <c r="F72" s="852">
        <f>F71</f>
        <v>45792595</v>
      </c>
      <c r="G72" s="852">
        <f>G60+G64+G67</f>
        <v>4310000</v>
      </c>
      <c r="H72" s="852">
        <v>0</v>
      </c>
      <c r="I72" s="852">
        <f>I68+I69+I70</f>
        <v>23842096</v>
      </c>
      <c r="J72" s="856"/>
      <c r="K72" s="856"/>
      <c r="L72" s="856"/>
      <c r="M72" s="856"/>
      <c r="N72" s="852">
        <f>N58+N59+N60+N61+N62+N63+N64+N65+N66+N67+N68+N70+N69+N71</f>
        <v>115530320</v>
      </c>
    </row>
    <row r="73" spans="1:14" ht="15">
      <c r="A73" s="851"/>
      <c r="B73" s="856"/>
      <c r="C73" s="856"/>
      <c r="D73" s="856"/>
      <c r="E73" s="856"/>
      <c r="F73" s="856"/>
      <c r="G73" s="856"/>
      <c r="H73" s="856"/>
      <c r="I73" s="856"/>
      <c r="J73" s="856"/>
      <c r="K73" s="856"/>
      <c r="L73" s="856"/>
      <c r="M73" s="856"/>
      <c r="N73" s="856"/>
    </row>
    <row r="74" spans="1:14" ht="15">
      <c r="A74" s="852" t="s">
        <v>301</v>
      </c>
      <c r="B74" s="852"/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</row>
    <row r="75" spans="1:14" ht="12.75">
      <c r="A75" s="856" t="s">
        <v>303</v>
      </c>
      <c r="B75" s="856"/>
      <c r="C75" s="856">
        <v>3100000</v>
      </c>
      <c r="D75" s="856"/>
      <c r="E75" s="856">
        <v>0</v>
      </c>
      <c r="F75" s="856">
        <v>0</v>
      </c>
      <c r="G75" s="856">
        <v>0</v>
      </c>
      <c r="H75" s="856"/>
      <c r="I75" s="856"/>
      <c r="J75" s="856"/>
      <c r="K75" s="856"/>
      <c r="L75" s="856"/>
      <c r="M75" s="856"/>
      <c r="N75" s="856">
        <f>C75</f>
        <v>3100000</v>
      </c>
    </row>
    <row r="76" spans="1:14" ht="12.75">
      <c r="A76" s="859" t="s">
        <v>337</v>
      </c>
      <c r="B76" s="859"/>
      <c r="C76" s="856"/>
      <c r="D76" s="856"/>
      <c r="E76" s="856">
        <v>7420680</v>
      </c>
      <c r="F76" s="856"/>
      <c r="G76" s="856"/>
      <c r="H76" s="856"/>
      <c r="I76" s="856"/>
      <c r="J76" s="856"/>
      <c r="K76" s="856"/>
      <c r="L76" s="856"/>
      <c r="M76" s="856"/>
      <c r="N76" s="856">
        <f>E76</f>
        <v>7420680</v>
      </c>
    </row>
    <row r="77" spans="1:14" ht="12.75">
      <c r="A77" s="859" t="s">
        <v>338</v>
      </c>
      <c r="B77" s="859"/>
      <c r="C77" s="856"/>
      <c r="D77" s="856"/>
      <c r="E77" s="856">
        <v>24387758</v>
      </c>
      <c r="F77" s="856"/>
      <c r="G77" s="856"/>
      <c r="H77" s="856"/>
      <c r="I77" s="856"/>
      <c r="J77" s="856"/>
      <c r="K77" s="856"/>
      <c r="L77" s="856"/>
      <c r="M77" s="856"/>
      <c r="N77" s="856">
        <f>E77</f>
        <v>24387758</v>
      </c>
    </row>
    <row r="78" spans="1:14" ht="38.25">
      <c r="A78" s="858" t="s">
        <v>129</v>
      </c>
      <c r="B78" s="858"/>
      <c r="C78" s="858"/>
      <c r="D78" s="856"/>
      <c r="E78" s="856">
        <v>0</v>
      </c>
      <c r="F78" s="856">
        <v>0</v>
      </c>
      <c r="G78" s="856">
        <v>9670000</v>
      </c>
      <c r="H78" s="856"/>
      <c r="I78" s="856"/>
      <c r="J78" s="856"/>
      <c r="K78" s="856"/>
      <c r="L78" s="856"/>
      <c r="M78" s="856"/>
      <c r="N78" s="856">
        <f>G78</f>
        <v>9670000</v>
      </c>
    </row>
    <row r="79" spans="1:14" ht="12.75">
      <c r="A79" s="856" t="s">
        <v>110</v>
      </c>
      <c r="B79" s="856"/>
      <c r="C79" s="856"/>
      <c r="D79" s="856"/>
      <c r="E79" s="856">
        <v>11536408</v>
      </c>
      <c r="F79" s="856">
        <v>0</v>
      </c>
      <c r="G79" s="856">
        <v>0</v>
      </c>
      <c r="H79" s="856"/>
      <c r="I79" s="856">
        <v>0</v>
      </c>
      <c r="J79" s="856"/>
      <c r="K79" s="856"/>
      <c r="L79" s="856"/>
      <c r="M79" s="856"/>
      <c r="N79" s="856">
        <f>E79</f>
        <v>11536408</v>
      </c>
    </row>
    <row r="80" spans="1:14" ht="90" customHeight="1">
      <c r="A80" s="851" t="s">
        <v>305</v>
      </c>
      <c r="B80" s="851"/>
      <c r="C80" s="851">
        <f>C75</f>
        <v>3100000</v>
      </c>
      <c r="D80" s="852"/>
      <c r="E80" s="852">
        <f>E76+E77+E79</f>
        <v>43344846</v>
      </c>
      <c r="F80" s="852">
        <v>0</v>
      </c>
      <c r="G80" s="852">
        <f>G78</f>
        <v>9670000</v>
      </c>
      <c r="H80" s="852">
        <v>0</v>
      </c>
      <c r="I80" s="852"/>
      <c r="J80" s="856">
        <v>0</v>
      </c>
      <c r="K80" s="856">
        <v>0</v>
      </c>
      <c r="L80" s="856"/>
      <c r="M80" s="856"/>
      <c r="N80" s="852">
        <f>E80+G80</f>
        <v>53014846</v>
      </c>
    </row>
    <row r="81" spans="1:14" ht="12.75">
      <c r="A81" s="855"/>
      <c r="B81" s="855"/>
      <c r="C81" s="855"/>
      <c r="D81" s="855"/>
      <c r="E81" s="855"/>
      <c r="F81" s="855"/>
      <c r="G81" s="855"/>
      <c r="H81" s="855"/>
      <c r="I81" s="855"/>
      <c r="J81" s="855"/>
      <c r="K81" s="855"/>
      <c r="L81" s="855"/>
      <c r="M81" s="855"/>
      <c r="N81" s="855"/>
    </row>
    <row r="82" spans="1:14" ht="12.75">
      <c r="A82" s="855"/>
      <c r="B82" s="855"/>
      <c r="C82" s="855"/>
      <c r="D82" s="855"/>
      <c r="E82" s="855"/>
      <c r="F82" s="855"/>
      <c r="G82" s="855"/>
      <c r="H82" s="855"/>
      <c r="I82" s="855"/>
      <c r="J82" s="855"/>
      <c r="K82" s="855"/>
      <c r="L82" s="855"/>
      <c r="M82" s="855"/>
      <c r="N82" s="855"/>
    </row>
    <row r="83" spans="1:14" ht="98.25" customHeight="1">
      <c r="A83" s="851" t="s">
        <v>329</v>
      </c>
      <c r="B83" s="851"/>
      <c r="C83" s="851">
        <f>C72+C80</f>
        <v>31922762</v>
      </c>
      <c r="D83" s="851">
        <v>0</v>
      </c>
      <c r="E83" s="851">
        <f>E72+E80</f>
        <v>56107713</v>
      </c>
      <c r="F83" s="851">
        <f>F72+F80</f>
        <v>45792595</v>
      </c>
      <c r="G83" s="851">
        <f>G72+G80</f>
        <v>13980000</v>
      </c>
      <c r="H83" s="851">
        <v>0</v>
      </c>
      <c r="I83" s="851">
        <f>I72</f>
        <v>23842096</v>
      </c>
      <c r="J83" s="851">
        <v>0</v>
      </c>
      <c r="K83" s="851">
        <v>0</v>
      </c>
      <c r="L83" s="851">
        <v>0</v>
      </c>
      <c r="M83" s="851">
        <v>0</v>
      </c>
      <c r="N83" s="851">
        <f>N72+N80</f>
        <v>168545166</v>
      </c>
    </row>
    <row r="84" spans="1:14" ht="15">
      <c r="A84" s="856" t="s">
        <v>167</v>
      </c>
      <c r="B84" s="856"/>
      <c r="C84" s="856"/>
      <c r="D84" s="856"/>
      <c r="E84" s="856"/>
      <c r="F84" s="856">
        <v>10000000</v>
      </c>
      <c r="G84" s="856"/>
      <c r="H84" s="856"/>
      <c r="I84" s="856"/>
      <c r="J84" s="856"/>
      <c r="K84" s="856"/>
      <c r="L84" s="856"/>
      <c r="M84" s="856"/>
      <c r="N84" s="851"/>
    </row>
    <row r="85" spans="1:14" ht="90">
      <c r="A85" s="851" t="s">
        <v>330</v>
      </c>
      <c r="B85" s="851"/>
      <c r="C85" s="851">
        <v>15000000</v>
      </c>
      <c r="D85" s="851"/>
      <c r="E85" s="851">
        <v>633349</v>
      </c>
      <c r="F85" s="852">
        <f>F84</f>
        <v>10000000</v>
      </c>
      <c r="G85" s="851">
        <v>0</v>
      </c>
      <c r="H85" s="852"/>
      <c r="I85" s="851">
        <v>0</v>
      </c>
      <c r="J85" s="852"/>
      <c r="K85" s="852"/>
      <c r="L85" s="852"/>
      <c r="M85" s="852">
        <v>0</v>
      </c>
      <c r="N85" s="852">
        <f>C85+E85+F85+G85+H85+I85+J85+K85+L85+M85</f>
        <v>25633349</v>
      </c>
    </row>
    <row r="86" spans="1:14" ht="12.75">
      <c r="A86" s="855"/>
      <c r="B86" s="855"/>
      <c r="C86" s="855"/>
      <c r="D86" s="855"/>
      <c r="E86" s="855"/>
      <c r="F86" s="855"/>
      <c r="G86" s="855"/>
      <c r="H86" s="855"/>
      <c r="I86" s="855"/>
      <c r="J86" s="855"/>
      <c r="K86" s="855"/>
      <c r="L86" s="855"/>
      <c r="M86" s="855"/>
      <c r="N86" s="855"/>
    </row>
    <row r="87" spans="1:14" ht="75">
      <c r="A87" s="851" t="s">
        <v>315</v>
      </c>
      <c r="B87" s="851"/>
      <c r="C87" s="851">
        <f>C83+C85</f>
        <v>46922762</v>
      </c>
      <c r="D87" s="851">
        <v>0</v>
      </c>
      <c r="E87" s="851">
        <f>E83+E85</f>
        <v>56741062</v>
      </c>
      <c r="F87" s="851">
        <f>F83+F85</f>
        <v>55792595</v>
      </c>
      <c r="G87" s="851">
        <f>G72+G80</f>
        <v>13980000</v>
      </c>
      <c r="H87" s="851">
        <v>0</v>
      </c>
      <c r="I87" s="851">
        <f>I83+I85</f>
        <v>23842096</v>
      </c>
      <c r="J87" s="851">
        <v>0</v>
      </c>
      <c r="K87" s="851">
        <v>0</v>
      </c>
      <c r="L87" s="851"/>
      <c r="M87" s="851">
        <v>0</v>
      </c>
      <c r="N87" s="851">
        <f>C87+D87+E87+F87+G87+H87+I87+J87+K87+L87+M87</f>
        <v>197278515</v>
      </c>
    </row>
    <row r="88" spans="1:14" ht="12.75">
      <c r="A88" s="855"/>
      <c r="B88" s="855"/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</row>
    <row r="89" spans="1:14" ht="15">
      <c r="A89" s="852" t="s">
        <v>331</v>
      </c>
      <c r="B89" s="856"/>
      <c r="C89" s="856">
        <v>0</v>
      </c>
      <c r="D89" s="856"/>
      <c r="E89" s="856">
        <v>0</v>
      </c>
      <c r="F89" s="856">
        <v>0</v>
      </c>
      <c r="G89" s="856">
        <v>0</v>
      </c>
      <c r="H89" s="856"/>
      <c r="I89" s="856">
        <v>0</v>
      </c>
      <c r="J89" s="856"/>
      <c r="K89" s="856"/>
      <c r="L89" s="856">
        <v>0</v>
      </c>
      <c r="M89" s="856">
        <v>0</v>
      </c>
      <c r="N89" s="856">
        <v>0</v>
      </c>
    </row>
  </sheetData>
  <sheetProtection/>
  <mergeCells count="10">
    <mergeCell ref="A76:B76"/>
    <mergeCell ref="A77:B77"/>
    <mergeCell ref="A3:N3"/>
    <mergeCell ref="A5:N5"/>
    <mergeCell ref="A56:N56"/>
    <mergeCell ref="A1:N1"/>
    <mergeCell ref="A34:D34"/>
    <mergeCell ref="A23:C23"/>
    <mergeCell ref="A32:C32"/>
    <mergeCell ref="A33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R48"/>
  <sheetViews>
    <sheetView view="pageLayout" zoomScaleNormal="75" workbookViewId="0" topLeftCell="C1">
      <selection activeCell="S27" sqref="S27"/>
    </sheetView>
  </sheetViews>
  <sheetFormatPr defaultColWidth="9.140625" defaultRowHeight="12.75"/>
  <cols>
    <col min="1" max="1" width="2.421875" style="0" customWidth="1"/>
    <col min="2" max="2" width="1.8515625" style="0" customWidth="1"/>
    <col min="4" max="4" width="2.28125" style="0" customWidth="1"/>
    <col min="5" max="5" width="1.57421875" style="0" customWidth="1"/>
    <col min="6" max="6" width="2.8515625" style="0" customWidth="1"/>
    <col min="7" max="7" width="7.00390625" style="0" customWidth="1"/>
    <col min="8" max="8" width="10.140625" style="0" bestFit="1" customWidth="1"/>
    <col min="9" max="9" width="3.28125" style="0" customWidth="1"/>
    <col min="10" max="10" width="6.8515625" style="0" customWidth="1"/>
    <col min="11" max="11" width="9.140625" style="0" customWidth="1"/>
    <col min="12" max="12" width="38.421875" style="0" customWidth="1"/>
    <col min="13" max="13" width="35.28125" style="2" customWidth="1"/>
    <col min="14" max="18" width="8.7109375" style="2" hidden="1" customWidth="1"/>
  </cols>
  <sheetData>
    <row r="1" spans="3:18" ht="32.25" customHeight="1">
      <c r="C1" s="289"/>
      <c r="D1" s="652"/>
      <c r="E1" s="655"/>
      <c r="F1" s="655"/>
      <c r="G1" s="653"/>
      <c r="H1" s="652" t="s">
        <v>1</v>
      </c>
      <c r="I1" s="655"/>
      <c r="J1" s="653"/>
      <c r="K1" s="652" t="s">
        <v>18</v>
      </c>
      <c r="L1" s="653"/>
      <c r="M1" s="290" t="s">
        <v>229</v>
      </c>
      <c r="N1" s="19" t="s">
        <v>77</v>
      </c>
      <c r="O1" s="19" t="s">
        <v>77</v>
      </c>
      <c r="P1" s="19" t="s">
        <v>77</v>
      </c>
      <c r="Q1" s="19" t="s">
        <v>77</v>
      </c>
      <c r="R1" s="19" t="s">
        <v>78</v>
      </c>
    </row>
    <row r="2" spans="3:18" ht="29.25" customHeight="1">
      <c r="C2" s="291" t="s">
        <v>3</v>
      </c>
      <c r="D2" s="635"/>
      <c r="E2" s="654"/>
      <c r="F2" s="654"/>
      <c r="G2" s="636"/>
      <c r="H2" s="635"/>
      <c r="I2" s="654"/>
      <c r="J2" s="636"/>
      <c r="K2" s="635"/>
      <c r="L2" s="636"/>
      <c r="M2" s="292" t="s">
        <v>4</v>
      </c>
      <c r="N2" s="20" t="s">
        <v>4</v>
      </c>
      <c r="O2" s="20" t="s">
        <v>4</v>
      </c>
      <c r="P2" s="20" t="s">
        <v>4</v>
      </c>
      <c r="Q2" s="20" t="s">
        <v>4</v>
      </c>
      <c r="R2" s="20" t="s">
        <v>79</v>
      </c>
    </row>
    <row r="3" spans="3:18" ht="31.5" customHeight="1">
      <c r="C3" s="291" t="s">
        <v>8</v>
      </c>
      <c r="D3" s="635"/>
      <c r="E3" s="654"/>
      <c r="F3" s="654"/>
      <c r="G3" s="636"/>
      <c r="H3" s="635" t="s">
        <v>6</v>
      </c>
      <c r="I3" s="654"/>
      <c r="J3" s="636"/>
      <c r="K3" s="635" t="s">
        <v>7</v>
      </c>
      <c r="L3" s="636"/>
      <c r="M3" s="292"/>
      <c r="N3" s="20" t="s">
        <v>40</v>
      </c>
      <c r="O3" s="20" t="s">
        <v>41</v>
      </c>
      <c r="P3" s="20" t="s">
        <v>55</v>
      </c>
      <c r="Q3" s="20" t="s">
        <v>56</v>
      </c>
      <c r="R3" s="20"/>
    </row>
    <row r="4" spans="3:18" ht="35.25" customHeight="1" thickBot="1">
      <c r="C4" s="293"/>
      <c r="D4" s="637"/>
      <c r="E4" s="638"/>
      <c r="F4" s="638"/>
      <c r="G4" s="639"/>
      <c r="H4" s="637" t="s">
        <v>8</v>
      </c>
      <c r="I4" s="638"/>
      <c r="J4" s="639"/>
      <c r="K4" s="637"/>
      <c r="L4" s="639"/>
      <c r="M4" s="294" t="s">
        <v>228</v>
      </c>
      <c r="N4" s="21" t="s">
        <v>11</v>
      </c>
      <c r="O4" s="21" t="s">
        <v>11</v>
      </c>
      <c r="P4" s="21" t="s">
        <v>11</v>
      </c>
      <c r="Q4" s="21" t="s">
        <v>11</v>
      </c>
      <c r="R4" s="274" t="s">
        <v>11</v>
      </c>
    </row>
    <row r="5" spans="3:18" ht="18" customHeight="1" thickTop="1">
      <c r="C5" s="649" t="s">
        <v>182</v>
      </c>
      <c r="D5" s="650"/>
      <c r="E5" s="650"/>
      <c r="F5" s="650"/>
      <c r="G5" s="650"/>
      <c r="H5" s="650"/>
      <c r="I5" s="650"/>
      <c r="J5" s="650"/>
      <c r="K5" s="650"/>
      <c r="L5" s="651"/>
      <c r="M5" s="98">
        <f>M7+M12+M18+M28</f>
        <v>197278515</v>
      </c>
      <c r="N5" s="98" t="e">
        <f>SUM(N6,#REF!,#REF!,#REF!,#REF!)</f>
        <v>#REF!</v>
      </c>
      <c r="O5" s="98" t="e">
        <f>SUM(O6,#REF!,#REF!,#REF!,#REF!)</f>
        <v>#REF!</v>
      </c>
      <c r="P5" s="98" t="e">
        <f>SUM(P6,#REF!,#REF!,#REF!,#REF!)</f>
        <v>#REF!</v>
      </c>
      <c r="Q5" s="98" t="e">
        <f>SUM(Q6,#REF!,#REF!,#REF!,#REF!)</f>
        <v>#REF!</v>
      </c>
      <c r="R5" s="98" t="e">
        <f>SUM(R6,#REF!,#REF!,#REF!,#REF!)</f>
        <v>#REF!</v>
      </c>
    </row>
    <row r="6" spans="3:18" ht="15" customHeight="1">
      <c r="C6" s="662" t="s">
        <v>104</v>
      </c>
      <c r="D6" s="663"/>
      <c r="E6" s="663"/>
      <c r="F6" s="663"/>
      <c r="G6" s="663"/>
      <c r="H6" s="663"/>
      <c r="I6" s="663"/>
      <c r="J6" s="663"/>
      <c r="K6" s="663"/>
      <c r="L6" s="664"/>
      <c r="M6" s="22"/>
      <c r="N6" s="22" t="e">
        <f>SUM(N7+#REF!+N12+N18,#REF!)</f>
        <v>#REF!</v>
      </c>
      <c r="O6" s="22" t="e">
        <f>SUM(O7+#REF!+O12+O18,#REF!)</f>
        <v>#REF!</v>
      </c>
      <c r="P6" s="22" t="e">
        <f>SUM(P7+#REF!+P12+P18,#REF!)</f>
        <v>#REF!</v>
      </c>
      <c r="Q6" s="22" t="e">
        <f>SUM(Q7+#REF!+Q12+Q18,#REF!)</f>
        <v>#REF!</v>
      </c>
      <c r="R6" s="22" t="e">
        <f>SUM(R7+#REF!+R12+R18,#REF!)</f>
        <v>#REF!</v>
      </c>
    </row>
    <row r="7" spans="3:18" ht="15" customHeight="1">
      <c r="C7" s="1"/>
      <c r="D7" s="643"/>
      <c r="E7" s="644"/>
      <c r="F7" s="645"/>
      <c r="G7" s="659" t="s">
        <v>146</v>
      </c>
      <c r="H7" s="660"/>
      <c r="I7" s="660"/>
      <c r="J7" s="660"/>
      <c r="K7" s="660"/>
      <c r="L7" s="661"/>
      <c r="M7" s="23">
        <f>M8+M9</f>
        <v>24082472</v>
      </c>
      <c r="N7" s="23" t="e">
        <f>SUM(N8:N11)</f>
        <v>#REF!</v>
      </c>
      <c r="O7" s="23" t="e">
        <f>SUM(O8:O11)</f>
        <v>#REF!</v>
      </c>
      <c r="P7" s="23" t="e">
        <f>SUM(P8:P11)</f>
        <v>#REF!</v>
      </c>
      <c r="Q7" s="23" t="e">
        <f>SUM(Q8:Q11)</f>
        <v>#REF!</v>
      </c>
      <c r="R7" s="23" t="e">
        <f>SUM(R8:R11)</f>
        <v>#REF!</v>
      </c>
    </row>
    <row r="8" spans="3:18" ht="30" customHeight="1">
      <c r="C8" s="1"/>
      <c r="D8" s="643"/>
      <c r="E8" s="644"/>
      <c r="F8" s="645"/>
      <c r="G8" s="643"/>
      <c r="H8" s="645"/>
      <c r="I8" s="656" t="s">
        <v>170</v>
      </c>
      <c r="J8" s="657"/>
      <c r="K8" s="657"/>
      <c r="L8" s="658"/>
      <c r="M8" s="24">
        <v>20435472</v>
      </c>
      <c r="N8" s="24">
        <f>'hivatal részletes ktvetése'!N10</f>
        <v>0</v>
      </c>
      <c r="O8" s="24">
        <f>'hivatal részletes ktvetése'!O10</f>
        <v>0</v>
      </c>
      <c r="P8" s="24">
        <f>'hivatal részletes ktvetése'!P10</f>
        <v>0</v>
      </c>
      <c r="Q8" s="24">
        <f>'hivatal részletes ktvetése'!Q10</f>
        <v>0</v>
      </c>
      <c r="R8" s="24">
        <f>'hivatal részletes ktvetése'!R10</f>
        <v>0</v>
      </c>
    </row>
    <row r="9" spans="3:18" ht="28.5" customHeight="1">
      <c r="C9" s="1"/>
      <c r="D9" s="643"/>
      <c r="E9" s="644"/>
      <c r="F9" s="645"/>
      <c r="G9" s="643"/>
      <c r="H9" s="645"/>
      <c r="I9" s="672" t="s">
        <v>171</v>
      </c>
      <c r="J9" s="673"/>
      <c r="K9" s="673"/>
      <c r="L9" s="674"/>
      <c r="M9" s="24">
        <v>3647000</v>
      </c>
      <c r="N9" s="24" t="e">
        <f>'hivatal részletes ktvetése'!N13</f>
        <v>#REF!</v>
      </c>
      <c r="O9" s="24" t="e">
        <f>'hivatal részletes ktvetése'!O13</f>
        <v>#REF!</v>
      </c>
      <c r="P9" s="24" t="e">
        <f>'hivatal részletes ktvetése'!P13</f>
        <v>#REF!</v>
      </c>
      <c r="Q9" s="24" t="e">
        <f>'hivatal részletes ktvetése'!Q13</f>
        <v>#REF!</v>
      </c>
      <c r="R9" s="24" t="e">
        <f>'hivatal részletes ktvetése'!R13</f>
        <v>#REF!</v>
      </c>
    </row>
    <row r="10" spans="3:18" ht="30" customHeight="1" hidden="1">
      <c r="C10" s="1"/>
      <c r="D10" s="171"/>
      <c r="E10" s="247"/>
      <c r="F10" s="170"/>
      <c r="G10" s="171"/>
      <c r="H10" s="170"/>
      <c r="I10" s="675"/>
      <c r="J10" s="676"/>
      <c r="K10" s="676"/>
      <c r="L10" s="677"/>
      <c r="M10" s="24"/>
      <c r="N10" s="24"/>
      <c r="O10" s="24"/>
      <c r="P10" s="24"/>
      <c r="Q10" s="24"/>
      <c r="R10" s="24"/>
    </row>
    <row r="11" spans="3:18" ht="15" customHeight="1">
      <c r="C11" s="1"/>
      <c r="D11" s="643"/>
      <c r="E11" s="644"/>
      <c r="F11" s="645"/>
      <c r="G11" s="643"/>
      <c r="H11" s="645"/>
      <c r="I11" s="640" t="s">
        <v>46</v>
      </c>
      <c r="J11" s="641"/>
      <c r="K11" s="641"/>
      <c r="L11" s="642"/>
      <c r="M11" s="24"/>
      <c r="N11" s="24" t="e">
        <f>'hivatal részletes ktvetése'!#REF!</f>
        <v>#REF!</v>
      </c>
      <c r="O11" s="24" t="e">
        <f>'hivatal részletes ktvetése'!#REF!</f>
        <v>#REF!</v>
      </c>
      <c r="P11" s="24" t="e">
        <f>'hivatal részletes ktvetése'!#REF!</f>
        <v>#REF!</v>
      </c>
      <c r="Q11" s="24" t="e">
        <f>'hivatal részletes ktvetése'!#REF!</f>
        <v>#REF!</v>
      </c>
      <c r="R11" s="24" t="e">
        <f>'hivatal részletes ktvetése'!#REF!</f>
        <v>#REF!</v>
      </c>
    </row>
    <row r="12" spans="3:18" ht="15" customHeight="1">
      <c r="C12" s="1"/>
      <c r="D12" s="643"/>
      <c r="E12" s="644"/>
      <c r="F12" s="645"/>
      <c r="G12" s="646" t="s">
        <v>120</v>
      </c>
      <c r="H12" s="647"/>
      <c r="I12" s="647"/>
      <c r="J12" s="647"/>
      <c r="K12" s="647"/>
      <c r="L12" s="648"/>
      <c r="M12" s="23">
        <f>M13+M14+M16+M17</f>
        <v>115754256</v>
      </c>
      <c r="N12" s="23" t="e">
        <f>SUM(N13:N16)</f>
        <v>#REF!</v>
      </c>
      <c r="O12" s="23" t="e">
        <f>SUM(O13:O16)</f>
        <v>#REF!</v>
      </c>
      <c r="P12" s="23" t="e">
        <f>SUM(P13:P16)</f>
        <v>#REF!</v>
      </c>
      <c r="Q12" s="23" t="e">
        <f>SUM(Q13:Q16)</f>
        <v>#REF!</v>
      </c>
      <c r="R12" s="23" t="e">
        <f>SUM(R13:R16)</f>
        <v>#REF!</v>
      </c>
    </row>
    <row r="13" spans="3:18" ht="15" customHeight="1">
      <c r="C13" s="1"/>
      <c r="D13" s="643"/>
      <c r="E13" s="644"/>
      <c r="F13" s="645"/>
      <c r="G13" s="643"/>
      <c r="H13" s="645"/>
      <c r="I13" s="656" t="s">
        <v>13</v>
      </c>
      <c r="J13" s="657"/>
      <c r="K13" s="657"/>
      <c r="L13" s="658"/>
      <c r="M13" s="24">
        <v>45334765</v>
      </c>
      <c r="N13" s="24" t="e">
        <f>SUM('hivatal részletes ktvetése'!#REF!,'hivatal részletes ktvetése'!N18,'hivatal részletes ktvetése'!#REF!,'hivatal részletes ktvetése'!#REF!,'hivatal részletes ktvetése'!N26,'hivatal részletes ktvetése'!N34)</f>
        <v>#REF!</v>
      </c>
      <c r="O13" s="24" t="e">
        <f>SUM('hivatal részletes ktvetése'!#REF!,'hivatal részletes ktvetése'!O18,'hivatal részletes ktvetése'!#REF!,'hivatal részletes ktvetése'!#REF!,'hivatal részletes ktvetése'!O26,'hivatal részletes ktvetése'!O34)</f>
        <v>#REF!</v>
      </c>
      <c r="P13" s="24" t="e">
        <f>SUM('hivatal részletes ktvetése'!#REF!,'hivatal részletes ktvetése'!P18,'hivatal részletes ktvetése'!#REF!,'hivatal részletes ktvetése'!#REF!,'hivatal részletes ktvetése'!P26,'hivatal részletes ktvetése'!P34)</f>
        <v>#REF!</v>
      </c>
      <c r="Q13" s="24" t="e">
        <f>SUM('hivatal részletes ktvetése'!#REF!,'hivatal részletes ktvetése'!Q18,'hivatal részletes ktvetése'!#REF!,'hivatal részletes ktvetése'!#REF!,'hivatal részletes ktvetése'!Q26,'hivatal részletes ktvetése'!Q34)</f>
        <v>#REF!</v>
      </c>
      <c r="R13" s="24" t="e">
        <f>SUM('hivatal részletes ktvetése'!#REF!,'hivatal részletes ktvetése'!R18,'hivatal részletes ktvetése'!#REF!,'hivatal részletes ktvetése'!#REF!,'hivatal részletes ktvetése'!R26,'hivatal részletes ktvetése'!R34)</f>
        <v>#REF!</v>
      </c>
    </row>
    <row r="14" spans="3:18" ht="15" customHeight="1">
      <c r="C14" s="1"/>
      <c r="D14" s="643"/>
      <c r="E14" s="644"/>
      <c r="F14" s="645"/>
      <c r="G14" s="643"/>
      <c r="H14" s="645"/>
      <c r="I14" s="672" t="s">
        <v>145</v>
      </c>
      <c r="J14" s="673"/>
      <c r="K14" s="673"/>
      <c r="L14" s="674"/>
      <c r="M14" s="670">
        <v>9245597</v>
      </c>
      <c r="N14" s="24" t="e">
        <f>SUM('hivatal részletes ktvetése'!#REF!,'hivatal részletes ktvetése'!N19,'hivatal részletes ktvetése'!#REF!,'hivatal részletes ktvetése'!#REF!,'hivatal részletes ktvetése'!N27,'hivatal részletes ktvetése'!N35)</f>
        <v>#REF!</v>
      </c>
      <c r="O14" s="24" t="e">
        <f>SUM('hivatal részletes ktvetése'!#REF!,'hivatal részletes ktvetése'!O19,'hivatal részletes ktvetése'!#REF!,'hivatal részletes ktvetése'!#REF!,'hivatal részletes ktvetése'!O27,'hivatal részletes ktvetése'!O35)</f>
        <v>#REF!</v>
      </c>
      <c r="P14" s="24" t="e">
        <f>SUM('hivatal részletes ktvetése'!#REF!,'hivatal részletes ktvetése'!P19,'hivatal részletes ktvetése'!#REF!,'hivatal részletes ktvetése'!#REF!,'hivatal részletes ktvetése'!P27,'hivatal részletes ktvetése'!P35)</f>
        <v>#REF!</v>
      </c>
      <c r="Q14" s="24" t="e">
        <f>SUM('hivatal részletes ktvetése'!#REF!,'hivatal részletes ktvetése'!Q19,'hivatal részletes ktvetése'!#REF!,'hivatal részletes ktvetése'!#REF!,'hivatal részletes ktvetése'!Q27,'hivatal részletes ktvetése'!Q35)</f>
        <v>#REF!</v>
      </c>
      <c r="R14" s="24" t="e">
        <f>SUM('hivatal részletes ktvetése'!#REF!,'hivatal részletes ktvetése'!R19,'hivatal részletes ktvetése'!#REF!,'hivatal részletes ktvetése'!#REF!,'hivatal részletes ktvetése'!R27,'hivatal részletes ktvetése'!R35)</f>
        <v>#REF!</v>
      </c>
    </row>
    <row r="15" spans="3:18" ht="1.5" customHeight="1">
      <c r="C15" s="1"/>
      <c r="D15" s="171"/>
      <c r="E15" s="247"/>
      <c r="F15" s="170"/>
      <c r="G15" s="171"/>
      <c r="H15" s="170"/>
      <c r="I15" s="675"/>
      <c r="J15" s="676"/>
      <c r="K15" s="676"/>
      <c r="L15" s="677"/>
      <c r="M15" s="671"/>
      <c r="N15" s="24"/>
      <c r="O15" s="24"/>
      <c r="P15" s="24"/>
      <c r="Q15" s="24"/>
      <c r="R15" s="24"/>
    </row>
    <row r="16" spans="3:18" ht="15" customHeight="1">
      <c r="C16" s="1"/>
      <c r="D16" s="643"/>
      <c r="E16" s="644"/>
      <c r="F16" s="645"/>
      <c r="G16" s="643"/>
      <c r="H16" s="645"/>
      <c r="I16" s="656" t="s">
        <v>15</v>
      </c>
      <c r="J16" s="657"/>
      <c r="K16" s="657"/>
      <c r="L16" s="658"/>
      <c r="M16" s="24">
        <v>58673894</v>
      </c>
      <c r="N16" s="24" t="e">
        <f>SUM('hivatal részletes ktvetése'!#REF!,'hivatal részletes ktvetése'!#REF!,'hivatal részletes ktvetése'!N20,'hivatal részletes ktvetése'!#REF!,'hivatal részletes ktvetése'!#REF!,'hivatal részletes ktvetése'!N28,'hivatal részletes ktvetése'!N36)</f>
        <v>#REF!</v>
      </c>
      <c r="O16" s="24" t="e">
        <f>SUM('hivatal részletes ktvetése'!#REF!,'hivatal részletes ktvetése'!#REF!,'hivatal részletes ktvetése'!O20,'hivatal részletes ktvetése'!#REF!,'hivatal részletes ktvetése'!#REF!,'hivatal részletes ktvetése'!O28,'hivatal részletes ktvetése'!O36)</f>
        <v>#REF!</v>
      </c>
      <c r="P16" s="24" t="e">
        <f>SUM('hivatal részletes ktvetése'!#REF!,'hivatal részletes ktvetése'!#REF!,'hivatal részletes ktvetése'!P20,'hivatal részletes ktvetése'!#REF!,'hivatal részletes ktvetése'!#REF!,'hivatal részletes ktvetése'!P28,'hivatal részletes ktvetése'!P36)</f>
        <v>#REF!</v>
      </c>
      <c r="Q16" s="24" t="e">
        <f>SUM('hivatal részletes ktvetése'!#REF!,'hivatal részletes ktvetése'!#REF!,'hivatal részletes ktvetése'!Q20,'hivatal részletes ktvetése'!#REF!,'hivatal részletes ktvetése'!#REF!,'hivatal részletes ktvetése'!Q28,'hivatal részletes ktvetése'!Q36)</f>
        <v>#REF!</v>
      </c>
      <c r="R16" s="24" t="e">
        <f>SUM('hivatal részletes ktvetése'!#REF!,'hivatal részletes ktvetése'!#REF!,'hivatal részletes ktvetése'!R20,'hivatal részletes ktvetése'!#REF!,'hivatal részletes ktvetése'!#REF!,'hivatal részletes ktvetése'!R28,'hivatal részletes ktvetése'!R36)</f>
        <v>#REF!</v>
      </c>
    </row>
    <row r="17" spans="3:18" ht="15" customHeight="1">
      <c r="C17" s="1"/>
      <c r="D17" s="171"/>
      <c r="E17" s="247"/>
      <c r="F17" s="170"/>
      <c r="G17" s="171"/>
      <c r="H17" s="247"/>
      <c r="I17" s="679" t="s">
        <v>57</v>
      </c>
      <c r="J17" s="680"/>
      <c r="K17" s="680"/>
      <c r="L17" s="681"/>
      <c r="M17" s="24">
        <v>2500000</v>
      </c>
      <c r="N17" s="24"/>
      <c r="O17" s="24"/>
      <c r="P17" s="24"/>
      <c r="Q17" s="24"/>
      <c r="R17" s="24"/>
    </row>
    <row r="18" spans="3:18" ht="15" customHeight="1">
      <c r="C18" s="1"/>
      <c r="D18" s="643"/>
      <c r="E18" s="644"/>
      <c r="F18" s="645"/>
      <c r="G18" s="646" t="s">
        <v>64</v>
      </c>
      <c r="H18" s="647"/>
      <c r="I18" s="647"/>
      <c r="J18" s="647"/>
      <c r="K18" s="647"/>
      <c r="L18" s="648"/>
      <c r="M18" s="23">
        <f>M19+M20+M21+M22+M23+M24+M25+M26+M27</f>
        <v>12933349</v>
      </c>
      <c r="N18" s="23" t="e">
        <f>SUM(#REF!)</f>
        <v>#REF!</v>
      </c>
      <c r="O18" s="23" t="e">
        <f>SUM(#REF!)</f>
        <v>#REF!</v>
      </c>
      <c r="P18" s="23" t="e">
        <f>SUM(#REF!)</f>
        <v>#REF!</v>
      </c>
      <c r="Q18" s="23" t="e">
        <f>SUM(#REF!)</f>
        <v>#REF!</v>
      </c>
      <c r="R18" s="23" t="e">
        <f>SUM(#REF!)</f>
        <v>#REF!</v>
      </c>
    </row>
    <row r="19" spans="3:18" ht="15" customHeight="1">
      <c r="C19" s="472"/>
      <c r="D19" s="375"/>
      <c r="E19" s="376"/>
      <c r="F19" s="377"/>
      <c r="G19" s="640" t="s">
        <v>165</v>
      </c>
      <c r="H19" s="641"/>
      <c r="I19" s="641"/>
      <c r="J19" s="641"/>
      <c r="K19" s="641"/>
      <c r="L19" s="642"/>
      <c r="M19" s="400">
        <v>500000</v>
      </c>
      <c r="N19" s="142"/>
      <c r="O19" s="142"/>
      <c r="P19" s="142"/>
      <c r="Q19" s="142"/>
      <c r="R19" s="142"/>
    </row>
    <row r="20" spans="3:18" ht="15" customHeight="1">
      <c r="C20" s="472"/>
      <c r="D20" s="375"/>
      <c r="E20" s="376"/>
      <c r="F20" s="377"/>
      <c r="G20" s="640" t="s">
        <v>220</v>
      </c>
      <c r="H20" s="641"/>
      <c r="I20" s="641"/>
      <c r="J20" s="641"/>
      <c r="K20" s="641"/>
      <c r="L20" s="642"/>
      <c r="M20" s="400">
        <v>10000000</v>
      </c>
      <c r="N20" s="142"/>
      <c r="O20" s="142"/>
      <c r="P20" s="142"/>
      <c r="Q20" s="142"/>
      <c r="R20" s="142"/>
    </row>
    <row r="21" spans="3:18" ht="15" customHeight="1">
      <c r="C21" s="472"/>
      <c r="D21" s="375"/>
      <c r="E21" s="376"/>
      <c r="F21" s="377"/>
      <c r="G21" s="640" t="s">
        <v>274</v>
      </c>
      <c r="H21" s="641"/>
      <c r="I21" s="641"/>
      <c r="J21" s="641"/>
      <c r="K21" s="641"/>
      <c r="L21" s="642"/>
      <c r="M21" s="400">
        <v>80000</v>
      </c>
      <c r="N21" s="142"/>
      <c r="O21" s="142"/>
      <c r="P21" s="142"/>
      <c r="Q21" s="142"/>
      <c r="R21" s="142"/>
    </row>
    <row r="22" spans="3:18" ht="15" customHeight="1">
      <c r="C22" s="472"/>
      <c r="D22" s="375"/>
      <c r="E22" s="376"/>
      <c r="F22" s="377"/>
      <c r="G22" s="640" t="s">
        <v>274</v>
      </c>
      <c r="H22" s="641"/>
      <c r="I22" s="641"/>
      <c r="J22" s="641"/>
      <c r="K22" s="641"/>
      <c r="L22" s="642"/>
      <c r="M22" s="400">
        <v>517890</v>
      </c>
      <c r="N22" s="142"/>
      <c r="O22" s="142"/>
      <c r="P22" s="142"/>
      <c r="Q22" s="142"/>
      <c r="R22" s="142"/>
    </row>
    <row r="23" spans="3:18" ht="15" customHeight="1">
      <c r="C23" s="472"/>
      <c r="D23" s="375"/>
      <c r="E23" s="376"/>
      <c r="F23" s="377"/>
      <c r="G23" s="640" t="s">
        <v>222</v>
      </c>
      <c r="H23" s="641"/>
      <c r="I23" s="641"/>
      <c r="J23" s="641"/>
      <c r="K23" s="641"/>
      <c r="L23" s="642"/>
      <c r="M23" s="400">
        <v>35459</v>
      </c>
      <c r="N23" s="142"/>
      <c r="O23" s="142"/>
      <c r="P23" s="142"/>
      <c r="Q23" s="142"/>
      <c r="R23" s="142"/>
    </row>
    <row r="24" spans="3:18" ht="15" customHeight="1">
      <c r="C24" s="1"/>
      <c r="D24" s="375"/>
      <c r="E24" s="376"/>
      <c r="F24" s="377"/>
      <c r="G24" s="640" t="s">
        <v>227</v>
      </c>
      <c r="H24" s="641"/>
      <c r="I24" s="641"/>
      <c r="J24" s="641"/>
      <c r="K24" s="641"/>
      <c r="L24" s="642"/>
      <c r="M24" s="400">
        <v>300000</v>
      </c>
      <c r="N24" s="142"/>
      <c r="O24" s="142"/>
      <c r="P24" s="142"/>
      <c r="Q24" s="142"/>
      <c r="R24" s="142"/>
    </row>
    <row r="25" spans="3:18" ht="15" customHeight="1">
      <c r="C25" s="1"/>
      <c r="D25" s="375"/>
      <c r="E25" s="376"/>
      <c r="F25" s="377"/>
      <c r="G25" s="640" t="s">
        <v>240</v>
      </c>
      <c r="H25" s="641"/>
      <c r="I25" s="641"/>
      <c r="J25" s="641"/>
      <c r="K25" s="641"/>
      <c r="L25" s="642"/>
      <c r="M25" s="400">
        <v>500000</v>
      </c>
      <c r="N25" s="142"/>
      <c r="O25" s="142"/>
      <c r="P25" s="142"/>
      <c r="Q25" s="142"/>
      <c r="R25" s="142"/>
    </row>
    <row r="26" spans="3:18" ht="15" customHeight="1">
      <c r="C26" s="1"/>
      <c r="D26" s="375"/>
      <c r="E26" s="376"/>
      <c r="F26" s="377"/>
      <c r="G26" s="640" t="s">
        <v>241</v>
      </c>
      <c r="H26" s="641"/>
      <c r="I26" s="641"/>
      <c r="J26" s="641"/>
      <c r="K26" s="641"/>
      <c r="L26" s="642"/>
      <c r="M26" s="400">
        <v>500000</v>
      </c>
      <c r="N26" s="142"/>
      <c r="O26" s="142"/>
      <c r="P26" s="142"/>
      <c r="Q26" s="142"/>
      <c r="R26" s="142"/>
    </row>
    <row r="27" spans="3:18" ht="15" customHeight="1">
      <c r="C27" s="1"/>
      <c r="D27" s="375"/>
      <c r="E27" s="376"/>
      <c r="F27" s="377"/>
      <c r="G27" s="640" t="s">
        <v>242</v>
      </c>
      <c r="H27" s="641"/>
      <c r="I27" s="641"/>
      <c r="J27" s="641"/>
      <c r="K27" s="641"/>
      <c r="L27" s="642"/>
      <c r="M27" s="400">
        <v>500000</v>
      </c>
      <c r="N27" s="142"/>
      <c r="O27" s="142"/>
      <c r="P27" s="142"/>
      <c r="Q27" s="142"/>
      <c r="R27" s="142"/>
    </row>
    <row r="28" spans="3:18" ht="15" customHeight="1">
      <c r="C28" s="1"/>
      <c r="D28" s="669"/>
      <c r="E28" s="669"/>
      <c r="F28" s="669"/>
      <c r="G28" s="668" t="s">
        <v>147</v>
      </c>
      <c r="H28" s="668"/>
      <c r="I28" s="668"/>
      <c r="J28" s="668"/>
      <c r="K28" s="668"/>
      <c r="L28" s="668"/>
      <c r="M28" s="287">
        <f>M29+M30+M31+M32+M33</f>
        <v>44508438</v>
      </c>
      <c r="N28" s="142"/>
      <c r="O28" s="142"/>
      <c r="P28" s="142"/>
      <c r="Q28" s="142"/>
      <c r="R28" s="142"/>
    </row>
    <row r="29" spans="3:18" ht="15" customHeight="1">
      <c r="C29" s="1"/>
      <c r="D29" s="669"/>
      <c r="E29" s="669"/>
      <c r="F29" s="669"/>
      <c r="G29" s="678" t="s">
        <v>221</v>
      </c>
      <c r="H29" s="678"/>
      <c r="I29" s="678"/>
      <c r="J29" s="678"/>
      <c r="K29" s="678"/>
      <c r="L29" s="678"/>
      <c r="M29" s="288">
        <v>14361379</v>
      </c>
      <c r="N29" s="142"/>
      <c r="O29" s="142"/>
      <c r="P29" s="142"/>
      <c r="Q29" s="142"/>
      <c r="R29" s="142"/>
    </row>
    <row r="30" spans="3:18" ht="15" customHeight="1">
      <c r="C30" s="1"/>
      <c r="D30" s="669"/>
      <c r="E30" s="669"/>
      <c r="F30" s="669"/>
      <c r="G30" s="678" t="s">
        <v>169</v>
      </c>
      <c r="H30" s="678"/>
      <c r="I30" s="678"/>
      <c r="J30" s="678"/>
      <c r="K30" s="678"/>
      <c r="L30" s="678"/>
      <c r="M30" s="288">
        <v>500000</v>
      </c>
      <c r="N30" s="142"/>
      <c r="O30" s="142"/>
      <c r="P30" s="142"/>
      <c r="Q30" s="142"/>
      <c r="R30" s="142"/>
    </row>
    <row r="31" spans="3:18" ht="15" customHeight="1">
      <c r="C31" s="1"/>
      <c r="D31" s="669"/>
      <c r="E31" s="669"/>
      <c r="F31" s="669"/>
      <c r="G31" s="678" t="s">
        <v>275</v>
      </c>
      <c r="H31" s="678"/>
      <c r="I31" s="678"/>
      <c r="J31" s="678"/>
      <c r="K31" s="678"/>
      <c r="L31" s="678"/>
      <c r="M31" s="288">
        <v>27647059</v>
      </c>
      <c r="N31" s="142"/>
      <c r="O31" s="142"/>
      <c r="P31" s="142"/>
      <c r="Q31" s="142"/>
      <c r="R31" s="142"/>
    </row>
    <row r="32" spans="3:18" ht="15" customHeight="1">
      <c r="C32" s="1"/>
      <c r="D32" s="497"/>
      <c r="E32" s="497"/>
      <c r="F32" s="497"/>
      <c r="G32" s="678" t="s">
        <v>239</v>
      </c>
      <c r="H32" s="678"/>
      <c r="I32" s="678"/>
      <c r="J32" s="678"/>
      <c r="K32" s="678"/>
      <c r="L32" s="678"/>
      <c r="M32" s="288">
        <v>1000000</v>
      </c>
      <c r="N32" s="142"/>
      <c r="O32" s="142"/>
      <c r="P32" s="142"/>
      <c r="Q32" s="142"/>
      <c r="R32" s="142"/>
    </row>
    <row r="33" spans="3:18" ht="15" customHeight="1">
      <c r="C33" s="1"/>
      <c r="D33" s="497"/>
      <c r="E33" s="497"/>
      <c r="F33" s="497"/>
      <c r="G33" s="678" t="s">
        <v>243</v>
      </c>
      <c r="H33" s="678"/>
      <c r="I33" s="678"/>
      <c r="J33" s="678"/>
      <c r="K33" s="678"/>
      <c r="L33" s="678"/>
      <c r="M33" s="288">
        <v>1000000</v>
      </c>
      <c r="N33" s="142"/>
      <c r="O33" s="142"/>
      <c r="P33" s="142"/>
      <c r="Q33" s="142"/>
      <c r="R33" s="142"/>
    </row>
    <row r="34" spans="3:18" ht="15" customHeight="1">
      <c r="C34" s="1"/>
      <c r="D34" s="669"/>
      <c r="E34" s="669"/>
      <c r="F34" s="669"/>
      <c r="G34" s="668" t="s">
        <v>148</v>
      </c>
      <c r="H34" s="668"/>
      <c r="I34" s="668"/>
      <c r="J34" s="668"/>
      <c r="K34" s="668"/>
      <c r="L34" s="668"/>
      <c r="M34" s="287">
        <v>0</v>
      </c>
      <c r="N34" s="142"/>
      <c r="O34" s="142"/>
      <c r="P34" s="142"/>
      <c r="Q34" s="142"/>
      <c r="R34" s="142"/>
    </row>
    <row r="35" spans="3:18" ht="15" customHeight="1">
      <c r="C35" s="1"/>
      <c r="D35" s="669"/>
      <c r="E35" s="669"/>
      <c r="F35" s="669"/>
      <c r="G35" s="668" t="s">
        <v>149</v>
      </c>
      <c r="H35" s="668"/>
      <c r="I35" s="668"/>
      <c r="J35" s="668"/>
      <c r="K35" s="668"/>
      <c r="L35" s="668"/>
      <c r="M35" s="287">
        <v>0</v>
      </c>
      <c r="N35" s="142"/>
      <c r="O35" s="142"/>
      <c r="P35" s="142"/>
      <c r="Q35" s="142"/>
      <c r="R35" s="142"/>
    </row>
    <row r="36" spans="3:18" ht="15" customHeight="1" thickBot="1">
      <c r="C36" s="665" t="s">
        <v>236</v>
      </c>
      <c r="D36" s="666"/>
      <c r="E36" s="666"/>
      <c r="F36" s="666"/>
      <c r="G36" s="666"/>
      <c r="H36" s="666"/>
      <c r="I36" s="666"/>
      <c r="J36" s="666"/>
      <c r="K36" s="666"/>
      <c r="L36" s="667"/>
      <c r="M36" s="459">
        <f>M5</f>
        <v>197278515</v>
      </c>
      <c r="N36" s="25" t="e">
        <f>SUM(N7+#REF!+N12+N18,#REF!)</f>
        <v>#REF!</v>
      </c>
      <c r="O36" s="25" t="e">
        <f>SUM(O7+#REF!+O12+O18,#REF!)</f>
        <v>#REF!</v>
      </c>
      <c r="P36" s="25" t="e">
        <f>SUM(P7+#REF!+P12+P18,#REF!)</f>
        <v>#REF!</v>
      </c>
      <c r="Q36" s="25" t="e">
        <f>SUM(Q7+#REF!+Q12+Q18,#REF!)</f>
        <v>#REF!</v>
      </c>
      <c r="R36" s="25" t="e">
        <f>SUM(R7+#REF!+R12+R18,#REF!)</f>
        <v>#REF!</v>
      </c>
    </row>
    <row r="37" ht="15.75" customHeight="1"/>
    <row r="38" ht="15" customHeight="1"/>
    <row r="40" ht="12.75">
      <c r="H40" s="100"/>
    </row>
    <row r="41" spans="12:13" ht="12.75">
      <c r="L41" s="286"/>
      <c r="M41" s="100"/>
    </row>
    <row r="42" spans="12:13" ht="12.75">
      <c r="L42" s="286"/>
      <c r="M42" s="100"/>
    </row>
    <row r="43" spans="12:13" ht="12.75">
      <c r="L43" s="286"/>
      <c r="M43" s="100"/>
    </row>
    <row r="44" spans="12:13" ht="12.75">
      <c r="L44" s="286"/>
      <c r="M44" s="100"/>
    </row>
    <row r="45" spans="12:13" ht="12.75">
      <c r="L45" s="286"/>
      <c r="M45" s="100"/>
    </row>
    <row r="46" spans="12:13" ht="12.75">
      <c r="L46" s="286"/>
      <c r="M46"/>
    </row>
    <row r="47" spans="12:13" ht="12.75">
      <c r="L47" s="286"/>
      <c r="M47"/>
    </row>
    <row r="48" ht="12.75">
      <c r="M48" s="100"/>
    </row>
  </sheetData>
  <sheetProtection/>
  <mergeCells count="65">
    <mergeCell ref="G27:L27"/>
    <mergeCell ref="G33:L33"/>
    <mergeCell ref="I14:L15"/>
    <mergeCell ref="G23:L23"/>
    <mergeCell ref="G21:L21"/>
    <mergeCell ref="G22:L22"/>
    <mergeCell ref="G14:H14"/>
    <mergeCell ref="I17:L17"/>
    <mergeCell ref="G28:H28"/>
    <mergeCell ref="M14:M15"/>
    <mergeCell ref="I9:L10"/>
    <mergeCell ref="G34:L34"/>
    <mergeCell ref="G29:L29"/>
    <mergeCell ref="G30:L30"/>
    <mergeCell ref="G31:L31"/>
    <mergeCell ref="I13:L13"/>
    <mergeCell ref="G32:L32"/>
    <mergeCell ref="G25:L25"/>
    <mergeCell ref="G26:L26"/>
    <mergeCell ref="D28:F28"/>
    <mergeCell ref="D30:F30"/>
    <mergeCell ref="D31:F31"/>
    <mergeCell ref="D34:F34"/>
    <mergeCell ref="D35:F35"/>
    <mergeCell ref="D29:F29"/>
    <mergeCell ref="D7:F7"/>
    <mergeCell ref="D8:F8"/>
    <mergeCell ref="G8:H8"/>
    <mergeCell ref="C6:L6"/>
    <mergeCell ref="I8:L8"/>
    <mergeCell ref="C36:L36"/>
    <mergeCell ref="D18:F18"/>
    <mergeCell ref="G18:L18"/>
    <mergeCell ref="G35:L35"/>
    <mergeCell ref="I28:L28"/>
    <mergeCell ref="G13:H13"/>
    <mergeCell ref="D11:F11"/>
    <mergeCell ref="G11:H11"/>
    <mergeCell ref="G7:L7"/>
    <mergeCell ref="D9:F9"/>
    <mergeCell ref="K2:L2"/>
    <mergeCell ref="K4:L4"/>
    <mergeCell ref="D3:G3"/>
    <mergeCell ref="H3:J3"/>
    <mergeCell ref="G9:H9"/>
    <mergeCell ref="K1:L1"/>
    <mergeCell ref="D2:G2"/>
    <mergeCell ref="D1:G1"/>
    <mergeCell ref="H1:J1"/>
    <mergeCell ref="H2:J2"/>
    <mergeCell ref="G24:L24"/>
    <mergeCell ref="D16:F16"/>
    <mergeCell ref="G16:H16"/>
    <mergeCell ref="I16:L16"/>
    <mergeCell ref="D12:F12"/>
    <mergeCell ref="K3:L3"/>
    <mergeCell ref="D4:G4"/>
    <mergeCell ref="H4:J4"/>
    <mergeCell ref="G19:L19"/>
    <mergeCell ref="G20:L20"/>
    <mergeCell ref="D13:F13"/>
    <mergeCell ref="G12:L12"/>
    <mergeCell ref="C5:L5"/>
    <mergeCell ref="D14:F14"/>
    <mergeCell ref="I11:L11"/>
  </mergeCells>
  <conditionalFormatting sqref="Q19:R35">
    <cfRule type="expression" priority="1" dxfId="0" stopIfTrue="1">
      <formula>"SZUM('hivatal részletes ktvetése'!$P$18;'hivatal részletes ktvetése'!$P$29;'hivatal részletes ktvetése'!$P$37;'hivatal részletes ktvetése'!$P$51)"</formula>
    </cfRule>
  </conditionalFormatting>
  <printOptions verticalCentered="1"/>
  <pageMargins left="0" right="0.15748031496062992" top="0.8661417322834646" bottom="0.9055118110236221" header="0.5118110236220472" footer="0.5118110236220472"/>
  <pageSetup horizontalDpi="600" verticalDpi="600" orientation="portrait" paperSize="9" scale="75" r:id="rId1"/>
  <headerFooter alignWithMargins="0">
    <oddHeader>&amp;C&amp;"Arial,Félkövér"&amp;12Önkormányzati kiadások&amp;R4/2018.(III.14.) Kt.sz.rendelet 2. számú melléklete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">
      <selection activeCell="B5" sqref="B5:H5"/>
    </sheetView>
  </sheetViews>
  <sheetFormatPr defaultColWidth="9.140625" defaultRowHeight="12.75"/>
  <cols>
    <col min="1" max="1" width="0.5625" style="0" customWidth="1"/>
    <col min="4" max="4" width="8.140625" style="0" customWidth="1"/>
    <col min="5" max="5" width="8.7109375" style="0" customWidth="1"/>
    <col min="6" max="6" width="14.7109375" style="286" customWidth="1"/>
    <col min="7" max="8" width="16.28125" style="0" customWidth="1"/>
    <col min="10" max="10" width="10.00390625" style="0" bestFit="1" customWidth="1"/>
    <col min="12" max="12" width="11.140625" style="0" bestFit="1" customWidth="1"/>
  </cols>
  <sheetData>
    <row r="2" spans="1:8" ht="12.75">
      <c r="A2" s="691" t="s">
        <v>341</v>
      </c>
      <c r="B2" s="691"/>
      <c r="C2" s="691"/>
      <c r="D2" s="691"/>
      <c r="E2" s="691"/>
      <c r="F2" s="691"/>
      <c r="G2" s="691"/>
      <c r="H2" s="691"/>
    </row>
    <row r="3" ht="13.5" customHeight="1"/>
    <row r="4" ht="2.25" customHeight="1"/>
    <row r="5" spans="1:8" ht="22.5" customHeight="1">
      <c r="A5" s="296"/>
      <c r="B5" s="692" t="s">
        <v>104</v>
      </c>
      <c r="C5" s="692"/>
      <c r="D5" s="692"/>
      <c r="E5" s="692"/>
      <c r="F5" s="692"/>
      <c r="G5" s="692"/>
      <c r="H5" s="692"/>
    </row>
    <row r="6" spans="1:8" ht="20.25" customHeight="1">
      <c r="A6" s="296"/>
      <c r="B6" s="692" t="s">
        <v>42</v>
      </c>
      <c r="C6" s="692"/>
      <c r="D6" s="692"/>
      <c r="E6" s="692"/>
      <c r="F6" s="692"/>
      <c r="G6" s="692"/>
      <c r="H6" s="692"/>
    </row>
    <row r="7" spans="1:8" ht="22.5" customHeight="1">
      <c r="A7" s="296"/>
      <c r="B7" s="692" t="s">
        <v>212</v>
      </c>
      <c r="C7" s="692"/>
      <c r="D7" s="692"/>
      <c r="E7" s="692"/>
      <c r="F7" s="692"/>
      <c r="G7" s="692"/>
      <c r="H7" s="692"/>
    </row>
    <row r="8" spans="1:6" ht="15">
      <c r="A8" s="42"/>
      <c r="B8" s="295"/>
      <c r="C8" s="295"/>
      <c r="D8" s="295"/>
      <c r="E8" s="295"/>
      <c r="F8" s="295"/>
    </row>
    <row r="9" spans="1:8" ht="15.75" customHeight="1">
      <c r="A9" s="42"/>
      <c r="B9" s="682" t="s">
        <v>43</v>
      </c>
      <c r="C9" s="682"/>
      <c r="D9" s="682"/>
      <c r="E9" s="682"/>
      <c r="F9" s="432" t="s">
        <v>230</v>
      </c>
      <c r="G9" s="432" t="s">
        <v>279</v>
      </c>
      <c r="H9" s="432" t="s">
        <v>280</v>
      </c>
    </row>
    <row r="10" spans="1:8" ht="15">
      <c r="A10" s="42"/>
      <c r="B10" s="499"/>
      <c r="C10" s="433"/>
      <c r="D10" s="433"/>
      <c r="E10" s="433"/>
      <c r="F10" s="432" t="s">
        <v>228</v>
      </c>
      <c r="G10" s="432" t="s">
        <v>228</v>
      </c>
      <c r="H10" s="432" t="s">
        <v>228</v>
      </c>
    </row>
    <row r="11" spans="1:8" ht="15.75" customHeight="1">
      <c r="A11" s="42"/>
      <c r="B11" s="687" t="s">
        <v>132</v>
      </c>
      <c r="C11" s="687"/>
      <c r="D11" s="687"/>
      <c r="E11" s="687"/>
      <c r="F11" s="690">
        <v>56222037</v>
      </c>
      <c r="G11" s="689">
        <f>+F11*1.05</f>
        <v>59033138.85</v>
      </c>
      <c r="H11" s="689">
        <f>G11*1.05</f>
        <v>61984795.792500004</v>
      </c>
    </row>
    <row r="12" spans="1:8" ht="15" customHeight="1">
      <c r="A12" s="42"/>
      <c r="B12" s="687"/>
      <c r="C12" s="687"/>
      <c r="D12" s="687"/>
      <c r="E12" s="687"/>
      <c r="F12" s="690"/>
      <c r="G12" s="689"/>
      <c r="H12" s="689"/>
    </row>
    <row r="13" spans="1:8" ht="15.75" customHeight="1">
      <c r="A13" s="42"/>
      <c r="B13" s="687" t="s">
        <v>150</v>
      </c>
      <c r="C13" s="687"/>
      <c r="D13" s="687"/>
      <c r="E13" s="687"/>
      <c r="F13" s="690">
        <v>47441787</v>
      </c>
      <c r="G13" s="689">
        <f>+F13*1.05</f>
        <v>49813876.35</v>
      </c>
      <c r="H13" s="689">
        <f>G13*1.05</f>
        <v>52304570.167500004</v>
      </c>
    </row>
    <row r="14" spans="1:8" ht="15" customHeight="1">
      <c r="A14" s="42"/>
      <c r="B14" s="687"/>
      <c r="C14" s="687"/>
      <c r="D14" s="687"/>
      <c r="E14" s="687"/>
      <c r="F14" s="690"/>
      <c r="G14" s="689"/>
      <c r="H14" s="689"/>
    </row>
    <row r="15" spans="1:8" ht="19.5" customHeight="1">
      <c r="A15" s="42"/>
      <c r="B15" s="685" t="s">
        <v>141</v>
      </c>
      <c r="C15" s="685"/>
      <c r="D15" s="685"/>
      <c r="E15" s="685"/>
      <c r="F15" s="508">
        <v>0</v>
      </c>
      <c r="G15" s="506">
        <f>F15*1.05</f>
        <v>0</v>
      </c>
      <c r="H15" s="506">
        <f>G15*1.05</f>
        <v>0</v>
      </c>
    </row>
    <row r="16" spans="1:8" ht="15.75" customHeight="1">
      <c r="A16" s="42"/>
      <c r="B16" s="679" t="s">
        <v>133</v>
      </c>
      <c r="C16" s="680"/>
      <c r="D16" s="680"/>
      <c r="E16" s="681"/>
      <c r="F16" s="508">
        <v>23842096</v>
      </c>
      <c r="G16" s="506">
        <f aca="true" t="shared" si="0" ref="G16:G21">+F16*1.05</f>
        <v>25034200.8</v>
      </c>
      <c r="H16" s="506">
        <f aca="true" t="shared" si="1" ref="H16:H21">G16*1.05</f>
        <v>26285910.840000004</v>
      </c>
    </row>
    <row r="17" spans="1:8" ht="15.75" customHeight="1">
      <c r="A17" s="42"/>
      <c r="B17" s="679" t="s">
        <v>10</v>
      </c>
      <c r="C17" s="680"/>
      <c r="D17" s="680"/>
      <c r="E17" s="681"/>
      <c r="F17" s="508">
        <v>13980000</v>
      </c>
      <c r="G17" s="506">
        <f t="shared" si="0"/>
        <v>14679000</v>
      </c>
      <c r="H17" s="506">
        <f t="shared" si="1"/>
        <v>15412950</v>
      </c>
    </row>
    <row r="18" spans="1:8" ht="15.75" customHeight="1">
      <c r="A18" s="42"/>
      <c r="B18" s="688" t="s">
        <v>151</v>
      </c>
      <c r="C18" s="688"/>
      <c r="D18" s="688"/>
      <c r="E18" s="688"/>
      <c r="F18" s="508">
        <v>0</v>
      </c>
      <c r="G18" s="506">
        <f t="shared" si="0"/>
        <v>0</v>
      </c>
      <c r="H18" s="506">
        <f t="shared" si="1"/>
        <v>0</v>
      </c>
    </row>
    <row r="19" spans="1:8" ht="15.75" customHeight="1">
      <c r="A19" s="42"/>
      <c r="B19" s="683" t="s">
        <v>142</v>
      </c>
      <c r="C19" s="683"/>
      <c r="D19" s="683"/>
      <c r="E19" s="683"/>
      <c r="F19" s="508">
        <v>0</v>
      </c>
      <c r="G19" s="506">
        <f t="shared" si="0"/>
        <v>0</v>
      </c>
      <c r="H19" s="506">
        <f t="shared" si="1"/>
        <v>0</v>
      </c>
    </row>
    <row r="20" spans="1:8" ht="15.75" customHeight="1">
      <c r="A20" s="42"/>
      <c r="B20" s="685" t="s">
        <v>143</v>
      </c>
      <c r="C20" s="685"/>
      <c r="D20" s="685"/>
      <c r="E20" s="685"/>
      <c r="F20" s="508">
        <v>55792595</v>
      </c>
      <c r="G20" s="506">
        <f t="shared" si="0"/>
        <v>58582224.75</v>
      </c>
      <c r="H20" s="506">
        <f t="shared" si="1"/>
        <v>61511335.987500004</v>
      </c>
    </row>
    <row r="21" spans="1:8" ht="15.75" customHeight="1">
      <c r="A21" s="42"/>
      <c r="B21" s="686" t="s">
        <v>44</v>
      </c>
      <c r="C21" s="686"/>
      <c r="D21" s="686"/>
      <c r="E21" s="686"/>
      <c r="F21" s="508">
        <f>SUM(F11:F20)</f>
        <v>197278515</v>
      </c>
      <c r="G21" s="506">
        <f t="shared" si="0"/>
        <v>207142440.75</v>
      </c>
      <c r="H21" s="506">
        <f t="shared" si="1"/>
        <v>217499562.78750002</v>
      </c>
    </row>
    <row r="22" spans="1:8" ht="15">
      <c r="A22" s="42"/>
      <c r="B22" s="685"/>
      <c r="C22" s="685"/>
      <c r="D22" s="685"/>
      <c r="E22" s="685"/>
      <c r="F22" s="505"/>
      <c r="G22" s="509"/>
      <c r="H22" s="509"/>
    </row>
    <row r="23" spans="1:12" ht="15">
      <c r="A23" s="42"/>
      <c r="B23" s="685"/>
      <c r="C23" s="685"/>
      <c r="D23" s="685"/>
      <c r="E23" s="685"/>
      <c r="F23" s="505"/>
      <c r="G23" s="510"/>
      <c r="H23" s="510"/>
      <c r="L23" s="100"/>
    </row>
    <row r="24" spans="1:8" ht="15.75" customHeight="1">
      <c r="A24" s="42"/>
      <c r="B24" s="684" t="s">
        <v>45</v>
      </c>
      <c r="C24" s="684"/>
      <c r="D24" s="684"/>
      <c r="E24" s="684"/>
      <c r="F24" s="507"/>
      <c r="G24" s="511"/>
      <c r="H24" s="511"/>
    </row>
    <row r="25" spans="1:8" ht="15.75" customHeight="1">
      <c r="A25" s="42"/>
      <c r="B25" s="685" t="s">
        <v>13</v>
      </c>
      <c r="C25" s="685"/>
      <c r="D25" s="685"/>
      <c r="E25" s="685"/>
      <c r="F25" s="507">
        <v>45334765</v>
      </c>
      <c r="G25" s="511"/>
      <c r="H25" s="511"/>
    </row>
    <row r="26" spans="1:8" ht="15" customHeight="1">
      <c r="A26" s="42"/>
      <c r="B26" s="687" t="s">
        <v>145</v>
      </c>
      <c r="C26" s="687"/>
      <c r="D26" s="687"/>
      <c r="E26" s="687"/>
      <c r="F26" s="690">
        <v>9245597</v>
      </c>
      <c r="G26" s="511"/>
      <c r="H26" s="511"/>
    </row>
    <row r="27" spans="1:8" ht="15">
      <c r="A27" s="42"/>
      <c r="B27" s="687"/>
      <c r="C27" s="687"/>
      <c r="D27" s="687"/>
      <c r="E27" s="687"/>
      <c r="F27" s="690"/>
      <c r="G27" s="511"/>
      <c r="H27" s="511"/>
    </row>
    <row r="28" spans="1:8" ht="15.75" customHeight="1">
      <c r="A28" s="42"/>
      <c r="B28" s="685" t="s">
        <v>15</v>
      </c>
      <c r="C28" s="685"/>
      <c r="D28" s="685"/>
      <c r="E28" s="685"/>
      <c r="F28" s="507">
        <v>58673894</v>
      </c>
      <c r="G28" s="511"/>
      <c r="H28" s="511"/>
    </row>
    <row r="29" spans="1:8" ht="15.75" customHeight="1">
      <c r="A29" s="42"/>
      <c r="B29" s="685" t="s">
        <v>57</v>
      </c>
      <c r="C29" s="685"/>
      <c r="D29" s="685"/>
      <c r="E29" s="685"/>
      <c r="F29" s="507">
        <v>2500000</v>
      </c>
      <c r="G29" s="511">
        <f aca="true" t="shared" si="2" ref="G29:G36">F29*1.05</f>
        <v>2625000</v>
      </c>
      <c r="H29" s="511">
        <f aca="true" t="shared" si="3" ref="H29:H36">G29*1.05</f>
        <v>2756250</v>
      </c>
    </row>
    <row r="30" spans="1:8" ht="15.75" customHeight="1">
      <c r="A30" s="42"/>
      <c r="B30" s="685" t="s">
        <v>146</v>
      </c>
      <c r="C30" s="685"/>
      <c r="D30" s="685"/>
      <c r="E30" s="685"/>
      <c r="F30" s="507">
        <v>24082472</v>
      </c>
      <c r="G30" s="511">
        <f t="shared" si="2"/>
        <v>25286595.6</v>
      </c>
      <c r="H30" s="511">
        <f t="shared" si="3"/>
        <v>26550925.380000003</v>
      </c>
    </row>
    <row r="31" spans="1:8" ht="15.75" customHeight="1">
      <c r="A31" s="42"/>
      <c r="B31" s="685" t="s">
        <v>64</v>
      </c>
      <c r="C31" s="685"/>
      <c r="D31" s="685"/>
      <c r="E31" s="685"/>
      <c r="F31" s="507">
        <v>12933349</v>
      </c>
      <c r="G31" s="511">
        <f t="shared" si="2"/>
        <v>13580016.450000001</v>
      </c>
      <c r="H31" s="511">
        <f t="shared" si="3"/>
        <v>14259017.2725</v>
      </c>
    </row>
    <row r="32" spans="1:8" ht="15">
      <c r="A32" s="42"/>
      <c r="B32" s="685" t="s">
        <v>147</v>
      </c>
      <c r="C32" s="685"/>
      <c r="D32" s="685"/>
      <c r="E32" s="685"/>
      <c r="F32" s="507">
        <v>44508438</v>
      </c>
      <c r="G32" s="511">
        <f t="shared" si="2"/>
        <v>46733859.9</v>
      </c>
      <c r="H32" s="511">
        <f t="shared" si="3"/>
        <v>49070552.895</v>
      </c>
    </row>
    <row r="33" spans="1:8" ht="15.75" customHeight="1">
      <c r="A33" s="42"/>
      <c r="B33" s="685" t="s">
        <v>148</v>
      </c>
      <c r="C33" s="685"/>
      <c r="D33" s="685"/>
      <c r="E33" s="685"/>
      <c r="F33" s="507">
        <v>0</v>
      </c>
      <c r="G33" s="511">
        <f t="shared" si="2"/>
        <v>0</v>
      </c>
      <c r="H33" s="511">
        <f t="shared" si="3"/>
        <v>0</v>
      </c>
    </row>
    <row r="34" spans="1:8" ht="15.75" customHeight="1">
      <c r="A34" s="42"/>
      <c r="B34" s="685" t="s">
        <v>149</v>
      </c>
      <c r="C34" s="685"/>
      <c r="D34" s="685"/>
      <c r="E34" s="685"/>
      <c r="F34" s="507">
        <v>0</v>
      </c>
      <c r="G34" s="511">
        <f t="shared" si="2"/>
        <v>0</v>
      </c>
      <c r="H34" s="511">
        <f t="shared" si="3"/>
        <v>0</v>
      </c>
    </row>
    <row r="35" spans="1:8" ht="15">
      <c r="A35" s="42"/>
      <c r="B35" s="685"/>
      <c r="C35" s="685"/>
      <c r="D35" s="685"/>
      <c r="E35" s="685"/>
      <c r="F35" s="505"/>
      <c r="G35" s="511">
        <f t="shared" si="2"/>
        <v>0</v>
      </c>
      <c r="H35" s="511">
        <f t="shared" si="3"/>
        <v>0</v>
      </c>
    </row>
    <row r="36" spans="1:8" ht="15.75" customHeight="1">
      <c r="A36" s="42"/>
      <c r="B36" s="684" t="s">
        <v>44</v>
      </c>
      <c r="C36" s="684"/>
      <c r="D36" s="684"/>
      <c r="E36" s="684"/>
      <c r="F36" s="512">
        <f>F25+F26+F28+F29+F30+F31+F32+F33+F34</f>
        <v>197278515</v>
      </c>
      <c r="G36" s="513">
        <f t="shared" si="2"/>
        <v>207142440.75</v>
      </c>
      <c r="H36" s="513">
        <f t="shared" si="3"/>
        <v>217499562.78750002</v>
      </c>
    </row>
    <row r="37" spans="1:8" ht="15">
      <c r="A37" s="42"/>
      <c r="B37" s="685"/>
      <c r="C37" s="685"/>
      <c r="D37" s="685"/>
      <c r="E37" s="685"/>
      <c r="F37" s="505"/>
      <c r="G37" s="510"/>
      <c r="H37" s="510"/>
    </row>
    <row r="38" spans="1:8" ht="15.75" customHeight="1">
      <c r="A38" s="42"/>
      <c r="B38" s="684" t="s">
        <v>47</v>
      </c>
      <c r="C38" s="684"/>
      <c r="D38" s="684"/>
      <c r="E38" s="684"/>
      <c r="F38" s="514">
        <v>40</v>
      </c>
      <c r="G38" s="515">
        <v>40</v>
      </c>
      <c r="H38" s="515">
        <v>40</v>
      </c>
    </row>
    <row r="39" spans="1:8" ht="15">
      <c r="A39" s="42"/>
      <c r="B39" s="96"/>
      <c r="C39" s="96"/>
      <c r="D39" s="96"/>
      <c r="E39" s="96"/>
      <c r="F39" s="96"/>
      <c r="G39" s="8"/>
      <c r="H39" s="8"/>
    </row>
    <row r="40" spans="1:6" ht="15">
      <c r="A40" s="42"/>
      <c r="B40" s="17" t="s">
        <v>0</v>
      </c>
      <c r="C40" s="42"/>
      <c r="D40" s="42"/>
      <c r="E40" s="42"/>
      <c r="F40" s="42"/>
    </row>
    <row r="41" spans="1:6" ht="15">
      <c r="A41" s="42"/>
      <c r="B41" s="95"/>
      <c r="C41" s="42"/>
      <c r="D41" s="42"/>
      <c r="E41" s="42"/>
      <c r="F41" s="42"/>
    </row>
    <row r="42" spans="1:6" ht="15">
      <c r="A42" s="42"/>
      <c r="B42" s="95"/>
      <c r="C42" s="42"/>
      <c r="D42" s="42"/>
      <c r="E42" s="42"/>
      <c r="F42" s="42"/>
    </row>
    <row r="43" spans="1:6" ht="15">
      <c r="A43" s="42"/>
      <c r="B43" s="42"/>
      <c r="C43" s="42"/>
      <c r="D43" s="42"/>
      <c r="E43" s="42"/>
      <c r="F43" s="42"/>
    </row>
    <row r="44" spans="1:6" ht="15">
      <c r="A44" s="42"/>
      <c r="B44" s="42"/>
      <c r="C44" s="42"/>
      <c r="D44" s="42"/>
      <c r="E44" s="42"/>
      <c r="F44" s="42"/>
    </row>
    <row r="45" spans="1:6" ht="15">
      <c r="A45" s="42"/>
      <c r="B45" s="42"/>
      <c r="C45" s="42"/>
      <c r="D45" s="42"/>
      <c r="E45" s="42"/>
      <c r="F45" s="42"/>
    </row>
    <row r="46" spans="1:6" ht="15">
      <c r="A46" s="42"/>
      <c r="B46" s="42"/>
      <c r="C46" s="42"/>
      <c r="D46" s="42"/>
      <c r="E46" s="42"/>
      <c r="F46" s="42"/>
    </row>
    <row r="47" spans="1:6" ht="15">
      <c r="A47" s="42"/>
      <c r="B47" s="42"/>
      <c r="C47" s="42"/>
      <c r="D47" s="42"/>
      <c r="E47" s="42"/>
      <c r="F47" s="42"/>
    </row>
  </sheetData>
  <sheetProtection/>
  <mergeCells count="37">
    <mergeCell ref="A2:H2"/>
    <mergeCell ref="B5:H5"/>
    <mergeCell ref="B6:H6"/>
    <mergeCell ref="B7:H7"/>
    <mergeCell ref="B32:E32"/>
    <mergeCell ref="B31:E31"/>
    <mergeCell ref="G11:G12"/>
    <mergeCell ref="G13:G14"/>
    <mergeCell ref="B30:E30"/>
    <mergeCell ref="B29:E29"/>
    <mergeCell ref="F26:F27"/>
    <mergeCell ref="B26:E27"/>
    <mergeCell ref="B25:E25"/>
    <mergeCell ref="B38:E38"/>
    <mergeCell ref="B37:E37"/>
    <mergeCell ref="B36:E36"/>
    <mergeCell ref="B35:E35"/>
    <mergeCell ref="B34:E34"/>
    <mergeCell ref="B33:E33"/>
    <mergeCell ref="B28:E28"/>
    <mergeCell ref="B18:E18"/>
    <mergeCell ref="H11:H12"/>
    <mergeCell ref="H13:H14"/>
    <mergeCell ref="F11:F12"/>
    <mergeCell ref="B11:E12"/>
    <mergeCell ref="F13:F14"/>
    <mergeCell ref="B17:E17"/>
    <mergeCell ref="B9:E9"/>
    <mergeCell ref="B19:E19"/>
    <mergeCell ref="B24:E24"/>
    <mergeCell ref="B23:E23"/>
    <mergeCell ref="B22:E22"/>
    <mergeCell ref="B21:E21"/>
    <mergeCell ref="B20:E20"/>
    <mergeCell ref="B15:E15"/>
    <mergeCell ref="B13:E14"/>
    <mergeCell ref="B16:E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Z49"/>
  <sheetViews>
    <sheetView zoomScale="75" zoomScaleNormal="75" zoomScalePageLayoutView="0" workbookViewId="0" topLeftCell="A1">
      <selection activeCell="B4" sqref="B4:K4"/>
    </sheetView>
  </sheetViews>
  <sheetFormatPr defaultColWidth="9.140625" defaultRowHeight="12.75"/>
  <cols>
    <col min="1" max="1" width="3.28125" style="0" customWidth="1"/>
    <col min="2" max="2" width="4.28125" style="0" hidden="1" customWidth="1"/>
    <col min="3" max="3" width="39.7109375" style="0" customWidth="1"/>
    <col min="4" max="4" width="12.00390625" style="0" customWidth="1"/>
    <col min="5" max="5" width="12.57421875" style="0" customWidth="1"/>
    <col min="6" max="6" width="17.57421875" style="0" customWidth="1"/>
    <col min="7" max="10" width="0" style="0" hidden="1" customWidth="1"/>
    <col min="11" max="11" width="10.28125" style="0" hidden="1" customWidth="1"/>
    <col min="13" max="13" width="11.57421875" style="0" bestFit="1" customWidth="1"/>
  </cols>
  <sheetData>
    <row r="2" spans="1:6" ht="15.75" customHeight="1">
      <c r="A2" s="693" t="s">
        <v>342</v>
      </c>
      <c r="B2" s="693"/>
      <c r="C2" s="693"/>
      <c r="D2" s="693"/>
      <c r="E2" s="693"/>
      <c r="F2" s="693"/>
    </row>
    <row r="3" spans="1:6" ht="15.75" customHeight="1">
      <c r="A3" s="126"/>
      <c r="B3" s="126"/>
      <c r="C3" s="126"/>
      <c r="D3" s="126"/>
      <c r="E3" s="126"/>
      <c r="F3" s="126"/>
    </row>
    <row r="4" spans="1:11" ht="22.5" customHeight="1">
      <c r="A4" s="26"/>
      <c r="B4" s="695" t="s">
        <v>19</v>
      </c>
      <c r="C4" s="695"/>
      <c r="D4" s="695"/>
      <c r="E4" s="695"/>
      <c r="F4" s="695"/>
      <c r="G4" s="695"/>
      <c r="H4" s="695"/>
      <c r="I4" s="695"/>
      <c r="J4" s="695"/>
      <c r="K4" s="695"/>
    </row>
    <row r="5" spans="1:11" ht="20.25" customHeight="1">
      <c r="A5" s="26"/>
      <c r="B5" s="696" t="s">
        <v>152</v>
      </c>
      <c r="C5" s="696"/>
      <c r="D5" s="696"/>
      <c r="E5" s="696"/>
      <c r="F5" s="696"/>
      <c r="G5" s="696"/>
      <c r="H5" s="696"/>
      <c r="I5" s="696"/>
      <c r="J5" s="696"/>
      <c r="K5" s="696"/>
    </row>
    <row r="6" spans="1:11" ht="15.75" customHeight="1">
      <c r="A6" s="26"/>
      <c r="B6" s="250"/>
      <c r="C6" s="694" t="s">
        <v>153</v>
      </c>
      <c r="D6" s="694"/>
      <c r="E6" s="694"/>
      <c r="F6" s="694"/>
      <c r="G6" s="250"/>
      <c r="H6" s="250"/>
      <c r="I6" s="250"/>
      <c r="J6" s="250"/>
      <c r="K6" s="250"/>
    </row>
    <row r="7" spans="1:6" ht="18.75" customHeight="1" thickBot="1">
      <c r="A7" s="26"/>
      <c r="B7" s="16"/>
      <c r="C7" s="698">
        <v>2018</v>
      </c>
      <c r="D7" s="698"/>
      <c r="E7" s="698"/>
      <c r="F7" s="3" t="s">
        <v>228</v>
      </c>
    </row>
    <row r="8" spans="1:26" ht="33.75" customHeight="1" thickBot="1">
      <c r="A8" s="26"/>
      <c r="B8" s="697"/>
      <c r="C8" s="270" t="s">
        <v>20</v>
      </c>
      <c r="D8" s="270" t="s">
        <v>16</v>
      </c>
      <c r="E8" s="270" t="s">
        <v>17</v>
      </c>
      <c r="F8" s="270" t="s">
        <v>68</v>
      </c>
      <c r="G8" s="110" t="s">
        <v>74</v>
      </c>
      <c r="H8" s="110" t="s">
        <v>75</v>
      </c>
      <c r="I8" s="110" t="s">
        <v>76</v>
      </c>
      <c r="J8" s="110" t="s">
        <v>80</v>
      </c>
      <c r="K8" s="379" t="s">
        <v>69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8" customHeight="1" thickBot="1" thickTop="1">
      <c r="A9" s="26"/>
      <c r="B9" s="697"/>
      <c r="C9" s="435" t="s">
        <v>104</v>
      </c>
      <c r="D9" s="436">
        <f>D10+D13+D20+D25+D28+D30</f>
        <v>12933349</v>
      </c>
      <c r="E9" s="436">
        <f>E10+E13+E20+E25+E28+E30</f>
        <v>44508438</v>
      </c>
      <c r="F9" s="436">
        <f>F10+F13+F20+F25+F28+F30</f>
        <v>57441787</v>
      </c>
      <c r="G9" s="122" t="e">
        <f>SUM(#REF!,#REF!,#REF!,#REF!,#REF!,#REF!)</f>
        <v>#REF!</v>
      </c>
      <c r="H9" s="122" t="e">
        <f>SUM(#REF!,#REF!,#REF!,#REF!,#REF!,#REF!)</f>
        <v>#REF!</v>
      </c>
      <c r="I9" s="122" t="e">
        <f>SUM(#REF!,#REF!,#REF!,#REF!,#REF!,#REF!)</f>
        <v>#REF!</v>
      </c>
      <c r="J9" s="122" t="e">
        <f>SUM(#REF!,#REF!,#REF!,#REF!,#REF!,#REF!)</f>
        <v>#REF!</v>
      </c>
      <c r="K9" s="380" t="e">
        <f>SUM(#REF!,#REF!,#REF!,#REF!,#REF!,#REF!)</f>
        <v>#REF!</v>
      </c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11" ht="18.75" customHeight="1" thickTop="1">
      <c r="A10" s="26"/>
      <c r="B10" s="697"/>
      <c r="C10" s="271" t="s">
        <v>110</v>
      </c>
      <c r="D10" s="256">
        <f>D12</f>
        <v>35459</v>
      </c>
      <c r="E10" s="256">
        <f>E12</f>
        <v>0</v>
      </c>
      <c r="F10" s="256">
        <f>D10+E10</f>
        <v>35459</v>
      </c>
      <c r="G10" s="172"/>
      <c r="H10" s="172"/>
      <c r="I10" s="172"/>
      <c r="J10" s="172"/>
      <c r="K10" s="172"/>
    </row>
    <row r="11" spans="1:11" ht="21.75" customHeight="1" hidden="1" thickBot="1" thickTop="1">
      <c r="A11" s="26"/>
      <c r="B11" s="697"/>
      <c r="C11" s="272"/>
      <c r="D11" s="256"/>
      <c r="E11" s="182"/>
      <c r="F11" s="256">
        <f aca="true" t="shared" si="0" ref="F11:F30">D11+E11</f>
        <v>0</v>
      </c>
      <c r="G11" s="172"/>
      <c r="H11" s="172"/>
      <c r="I11" s="172"/>
      <c r="J11" s="172"/>
      <c r="K11" s="172"/>
    </row>
    <row r="12" spans="1:11" ht="30" customHeight="1" thickBot="1">
      <c r="A12" s="26"/>
      <c r="B12" s="697"/>
      <c r="C12" s="281" t="s">
        <v>223</v>
      </c>
      <c r="D12" s="282">
        <v>35459</v>
      </c>
      <c r="E12" s="282">
        <v>0</v>
      </c>
      <c r="F12" s="256">
        <f t="shared" si="0"/>
        <v>35459</v>
      </c>
      <c r="G12" s="172"/>
      <c r="H12" s="172"/>
      <c r="I12" s="172"/>
      <c r="J12" s="172"/>
      <c r="K12" s="172"/>
    </row>
    <row r="13" spans="1:13" ht="18.75" customHeight="1" thickBot="1">
      <c r="A13" s="26"/>
      <c r="B13" s="697"/>
      <c r="C13" s="273" t="s">
        <v>158</v>
      </c>
      <c r="D13" s="519">
        <f>+D14+D15+D16+D17+D18+D19</f>
        <v>11097890</v>
      </c>
      <c r="E13" s="520">
        <f>+E14+E15+E16+E17+E18+E19</f>
        <v>14861379</v>
      </c>
      <c r="F13" s="256">
        <f t="shared" si="0"/>
        <v>25959269</v>
      </c>
      <c r="G13" s="123" t="e">
        <f>SUM(#REF!)</f>
        <v>#REF!</v>
      </c>
      <c r="H13" s="123" t="e">
        <f>SUM(#REF!)</f>
        <v>#REF!</v>
      </c>
      <c r="I13" s="123" t="e">
        <f>SUM(#REF!)</f>
        <v>#REF!</v>
      </c>
      <c r="J13" s="123" t="e">
        <f>SUM(#REF!)</f>
        <v>#REF!</v>
      </c>
      <c r="K13" s="123" t="e">
        <f>SUM(#REF!)</f>
        <v>#REF!</v>
      </c>
      <c r="M13" s="100"/>
    </row>
    <row r="14" spans="1:11" ht="18.75" customHeight="1" thickTop="1">
      <c r="A14" s="26"/>
      <c r="B14" s="697"/>
      <c r="C14" s="183" t="s">
        <v>165</v>
      </c>
      <c r="D14" s="184">
        <v>500000</v>
      </c>
      <c r="E14" s="255">
        <v>0</v>
      </c>
      <c r="F14" s="256">
        <f t="shared" si="0"/>
        <v>500000</v>
      </c>
      <c r="G14" s="181"/>
      <c r="H14" s="181"/>
      <c r="I14" s="181"/>
      <c r="J14" s="181"/>
      <c r="K14" s="181"/>
    </row>
    <row r="15" spans="1:11" ht="18.75" customHeight="1">
      <c r="A15" s="26"/>
      <c r="B15" s="697"/>
      <c r="C15" s="258" t="s">
        <v>169</v>
      </c>
      <c r="D15" s="184">
        <v>0</v>
      </c>
      <c r="E15" s="255">
        <v>500000</v>
      </c>
      <c r="F15" s="256">
        <f t="shared" si="0"/>
        <v>500000</v>
      </c>
      <c r="G15" s="393"/>
      <c r="H15" s="393"/>
      <c r="I15" s="181"/>
      <c r="J15" s="181"/>
      <c r="K15" s="181"/>
    </row>
    <row r="16" spans="1:11" ht="18.75" customHeight="1">
      <c r="A16" s="26"/>
      <c r="B16" s="697"/>
      <c r="C16" s="258" t="s">
        <v>168</v>
      </c>
      <c r="D16" s="255">
        <v>0</v>
      </c>
      <c r="E16" s="402">
        <v>14361379</v>
      </c>
      <c r="F16" s="256">
        <f t="shared" si="0"/>
        <v>14361379</v>
      </c>
      <c r="G16" s="248"/>
      <c r="H16" s="257"/>
      <c r="I16" s="174">
        <v>3000</v>
      </c>
      <c r="J16" s="181"/>
      <c r="K16" s="181"/>
    </row>
    <row r="17" spans="1:11" ht="18.75" customHeight="1">
      <c r="A17" s="26"/>
      <c r="B17" s="697"/>
      <c r="C17" s="258" t="s">
        <v>219</v>
      </c>
      <c r="D17" s="255">
        <v>10000000</v>
      </c>
      <c r="E17" s="402">
        <v>0</v>
      </c>
      <c r="F17" s="256">
        <f t="shared" si="0"/>
        <v>10000000</v>
      </c>
      <c r="G17" s="248"/>
      <c r="H17" s="257"/>
      <c r="I17" s="174"/>
      <c r="J17" s="181"/>
      <c r="K17" s="181"/>
    </row>
    <row r="18" spans="1:11" ht="45" customHeight="1">
      <c r="A18" s="26"/>
      <c r="B18" s="697"/>
      <c r="C18" s="555" t="s">
        <v>261</v>
      </c>
      <c r="D18" s="556">
        <v>80000</v>
      </c>
      <c r="E18" s="556">
        <v>0</v>
      </c>
      <c r="F18" s="256">
        <f t="shared" si="0"/>
        <v>80000</v>
      </c>
      <c r="G18" s="552"/>
      <c r="H18" s="552"/>
      <c r="I18" s="552"/>
      <c r="J18" s="552"/>
      <c r="K18" s="553"/>
    </row>
    <row r="19" spans="1:11" ht="53.25" customHeight="1">
      <c r="A19" s="26"/>
      <c r="B19" s="697"/>
      <c r="C19" s="555" t="s">
        <v>262</v>
      </c>
      <c r="D19" s="559">
        <v>517890</v>
      </c>
      <c r="E19" s="558">
        <v>0</v>
      </c>
      <c r="F19" s="256">
        <f t="shared" si="0"/>
        <v>517890</v>
      </c>
      <c r="G19" s="542"/>
      <c r="H19" s="542"/>
      <c r="I19" s="542"/>
      <c r="J19" s="542"/>
      <c r="K19" s="543"/>
    </row>
    <row r="20" spans="1:11" ht="18.75" customHeight="1">
      <c r="A20" s="26"/>
      <c r="B20" s="697"/>
      <c r="C20" s="401" t="s">
        <v>224</v>
      </c>
      <c r="D20" s="521">
        <f>+D21+D22+D23+D24</f>
        <v>500000</v>
      </c>
      <c r="E20" s="522">
        <f>+E21+E23+E24</f>
        <v>28647059</v>
      </c>
      <c r="F20" s="256">
        <f t="shared" si="0"/>
        <v>29147059</v>
      </c>
      <c r="G20" s="181"/>
      <c r="H20" s="181"/>
      <c r="I20" s="181"/>
      <c r="J20" s="181"/>
      <c r="K20" s="181"/>
    </row>
    <row r="21" spans="1:11" ht="18.75" customHeight="1">
      <c r="A21" s="26"/>
      <c r="B21" s="697"/>
      <c r="C21" s="183" t="s">
        <v>204</v>
      </c>
      <c r="D21" s="184">
        <v>0</v>
      </c>
      <c r="E21" s="255">
        <v>25000000</v>
      </c>
      <c r="F21" s="256">
        <f t="shared" si="0"/>
        <v>25000000</v>
      </c>
      <c r="G21" s="181"/>
      <c r="H21" s="181"/>
      <c r="I21" s="181"/>
      <c r="J21" s="181"/>
      <c r="K21" s="181"/>
    </row>
    <row r="22" spans="1:11" ht="18.75" customHeight="1">
      <c r="A22" s="26"/>
      <c r="B22" s="697"/>
      <c r="C22" s="183" t="s">
        <v>223</v>
      </c>
      <c r="D22" s="184">
        <v>500000</v>
      </c>
      <c r="E22" s="255"/>
      <c r="F22" s="256"/>
      <c r="G22" s="181"/>
      <c r="H22" s="181"/>
      <c r="I22" s="181"/>
      <c r="J22" s="181"/>
      <c r="K22" s="181"/>
    </row>
    <row r="23" spans="1:11" ht="33" customHeight="1">
      <c r="A23" s="26"/>
      <c r="B23" s="697"/>
      <c r="C23" s="183" t="s">
        <v>263</v>
      </c>
      <c r="D23" s="184">
        <v>0</v>
      </c>
      <c r="E23" s="255">
        <v>2647059</v>
      </c>
      <c r="F23" s="256">
        <f t="shared" si="0"/>
        <v>2647059</v>
      </c>
      <c r="G23" s="181"/>
      <c r="H23" s="181"/>
      <c r="I23" s="181"/>
      <c r="J23" s="181"/>
      <c r="K23" s="181"/>
    </row>
    <row r="24" spans="1:11" ht="22.5" customHeight="1">
      <c r="A24" s="26"/>
      <c r="B24" s="697"/>
      <c r="C24" s="183" t="s">
        <v>237</v>
      </c>
      <c r="D24" s="184">
        <v>0</v>
      </c>
      <c r="E24" s="255">
        <v>1000000</v>
      </c>
      <c r="F24" s="256">
        <f t="shared" si="0"/>
        <v>1000000</v>
      </c>
      <c r="G24" s="181"/>
      <c r="H24" s="181"/>
      <c r="I24" s="181"/>
      <c r="J24" s="181"/>
      <c r="K24" s="181"/>
    </row>
    <row r="25" spans="1:11" ht="20.25" customHeight="1">
      <c r="A25" s="26"/>
      <c r="B25" s="697"/>
      <c r="C25" s="401" t="s">
        <v>160</v>
      </c>
      <c r="D25" s="521">
        <f>D26</f>
        <v>300000</v>
      </c>
      <c r="E25" s="522">
        <f>+E26+E27</f>
        <v>1000000</v>
      </c>
      <c r="F25" s="256">
        <f t="shared" si="0"/>
        <v>1300000</v>
      </c>
      <c r="G25" s="181"/>
      <c r="H25" s="181"/>
      <c r="I25" s="181"/>
      <c r="J25" s="181"/>
      <c r="K25" s="181"/>
    </row>
    <row r="26" spans="1:11" ht="22.5" customHeight="1">
      <c r="A26" s="26"/>
      <c r="B26" s="697"/>
      <c r="C26" s="183" t="s">
        <v>223</v>
      </c>
      <c r="D26" s="184">
        <v>300000</v>
      </c>
      <c r="E26" s="255">
        <v>0</v>
      </c>
      <c r="F26" s="256">
        <f t="shared" si="0"/>
        <v>300000</v>
      </c>
      <c r="G26" s="181"/>
      <c r="H26" s="181"/>
      <c r="I26" s="181"/>
      <c r="J26" s="181"/>
      <c r="K26" s="181"/>
    </row>
    <row r="27" spans="1:11" ht="21.75" customHeight="1">
      <c r="A27" s="26"/>
      <c r="B27" s="697"/>
      <c r="C27" s="183" t="s">
        <v>277</v>
      </c>
      <c r="D27" s="184">
        <v>0</v>
      </c>
      <c r="E27" s="255">
        <v>1000000</v>
      </c>
      <c r="F27" s="256">
        <f t="shared" si="0"/>
        <v>1000000</v>
      </c>
      <c r="G27" s="181"/>
      <c r="H27" s="181"/>
      <c r="I27" s="181"/>
      <c r="J27" s="181"/>
      <c r="K27" s="181"/>
    </row>
    <row r="28" spans="1:11" ht="22.5" customHeight="1">
      <c r="A28" s="26"/>
      <c r="B28" s="697"/>
      <c r="C28" s="401" t="s">
        <v>129</v>
      </c>
      <c r="D28" s="521">
        <f>D29</f>
        <v>500000</v>
      </c>
      <c r="E28" s="522">
        <v>0</v>
      </c>
      <c r="F28" s="256">
        <f t="shared" si="0"/>
        <v>500000</v>
      </c>
      <c r="G28" s="181"/>
      <c r="H28" s="181"/>
      <c r="I28" s="181"/>
      <c r="J28" s="181"/>
      <c r="K28" s="181"/>
    </row>
    <row r="29" spans="1:11" ht="20.25" customHeight="1">
      <c r="A29" s="26"/>
      <c r="B29" s="697"/>
      <c r="C29" s="183" t="s">
        <v>223</v>
      </c>
      <c r="D29" s="184">
        <v>500000</v>
      </c>
      <c r="E29" s="255">
        <v>0</v>
      </c>
      <c r="F29" s="256">
        <f t="shared" si="0"/>
        <v>500000</v>
      </c>
      <c r="G29" s="181"/>
      <c r="H29" s="181"/>
      <c r="I29" s="181"/>
      <c r="J29" s="181"/>
      <c r="K29" s="181"/>
    </row>
    <row r="30" spans="1:12" ht="20.25" customHeight="1">
      <c r="A30" s="26"/>
      <c r="B30" s="697"/>
      <c r="C30" s="401" t="s">
        <v>238</v>
      </c>
      <c r="D30" s="521">
        <f>D31</f>
        <v>500000</v>
      </c>
      <c r="E30" s="522">
        <v>0</v>
      </c>
      <c r="F30" s="256">
        <f t="shared" si="0"/>
        <v>500000</v>
      </c>
      <c r="G30" s="181"/>
      <c r="H30" s="181"/>
      <c r="I30" s="181"/>
      <c r="J30" s="181"/>
      <c r="K30" s="181"/>
      <c r="L30" s="523"/>
    </row>
    <row r="31" spans="1:11" ht="21.75" customHeight="1">
      <c r="A31" s="26"/>
      <c r="B31" s="697"/>
      <c r="C31" s="183" t="s">
        <v>223</v>
      </c>
      <c r="D31" s="184">
        <v>500000</v>
      </c>
      <c r="E31" s="255">
        <v>0</v>
      </c>
      <c r="F31" s="256">
        <f>D31+E31</f>
        <v>500000</v>
      </c>
      <c r="G31" s="181"/>
      <c r="H31" s="181"/>
      <c r="I31" s="181"/>
      <c r="J31" s="181"/>
      <c r="K31" s="181"/>
    </row>
    <row r="32" spans="1:11" ht="18.75" customHeight="1" thickBot="1">
      <c r="A32" s="26"/>
      <c r="B32" s="697"/>
      <c r="C32" s="435" t="s">
        <v>22</v>
      </c>
      <c r="D32" s="434">
        <f>D10+D13+D20+D25+D28+D30</f>
        <v>12933349</v>
      </c>
      <c r="E32" s="434">
        <f>E10+E13+E20+E25+E28+E30</f>
        <v>44508438</v>
      </c>
      <c r="F32" s="256">
        <f>D32+E32</f>
        <v>57441787</v>
      </c>
      <c r="G32" s="124" t="e">
        <f>SUM(G9,#REF!,#REF!,#REF!,G13)</f>
        <v>#REF!</v>
      </c>
      <c r="H32" s="124" t="e">
        <f>SUM(H9,#REF!,#REF!,#REF!,H13)</f>
        <v>#REF!</v>
      </c>
      <c r="I32" s="124" t="e">
        <f>SUM(I9,#REF!,#REF!,#REF!,I13)</f>
        <v>#REF!</v>
      </c>
      <c r="J32" s="124" t="e">
        <f>SUM(J9,#REF!,#REF!,#REF!,J13)</f>
        <v>#REF!</v>
      </c>
      <c r="K32" s="124" t="e">
        <f>SUM(K9,#REF!,#REF!,#REF!,K13)</f>
        <v>#REF!</v>
      </c>
    </row>
    <row r="33" ht="12.75">
      <c r="B33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</sheetData>
  <sheetProtection/>
  <mergeCells count="6">
    <mergeCell ref="A2:F2"/>
    <mergeCell ref="C6:F6"/>
    <mergeCell ref="B4:K4"/>
    <mergeCell ref="B5:K5"/>
    <mergeCell ref="B8:B32"/>
    <mergeCell ref="C7:E7"/>
  </mergeCells>
  <printOptions/>
  <pageMargins left="0.75" right="0.75" top="1" bottom="1" header="0.5" footer="0.5"/>
  <pageSetup horizontalDpi="120" verticalDpi="120" orientation="portrait" paperSize="9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1.28125" style="0" customWidth="1"/>
    <col min="2" max="2" width="17.8515625" style="0" customWidth="1"/>
    <col min="3" max="3" width="15.421875" style="0" customWidth="1"/>
    <col min="4" max="4" width="18.140625" style="0" customWidth="1"/>
    <col min="5" max="5" width="15.7109375" style="0" customWidth="1"/>
  </cols>
  <sheetData>
    <row r="2" spans="1:5" ht="12.75">
      <c r="A2" s="701" t="s">
        <v>343</v>
      </c>
      <c r="B2" s="701"/>
      <c r="C2" s="701"/>
      <c r="D2" s="701"/>
      <c r="E2" s="701"/>
    </row>
    <row r="3" spans="1:5" ht="18" customHeight="1">
      <c r="A3" s="699" t="s">
        <v>48</v>
      </c>
      <c r="B3" s="699"/>
      <c r="C3" s="699"/>
      <c r="D3" s="699"/>
      <c r="E3" s="699"/>
    </row>
    <row r="4" spans="1:5" ht="18" customHeight="1">
      <c r="A4" s="500"/>
      <c r="B4" s="500"/>
      <c r="C4" s="500"/>
      <c r="D4" s="500"/>
      <c r="E4" s="500"/>
    </row>
    <row r="5" spans="1:5" ht="12.75" customHeight="1">
      <c r="A5" s="700">
        <v>2018</v>
      </c>
      <c r="B5" s="700"/>
      <c r="C5" s="700"/>
      <c r="D5" s="700"/>
      <c r="E5" s="700"/>
    </row>
    <row r="6" spans="1:5" ht="15.75" thickBot="1">
      <c r="A6" s="26"/>
      <c r="B6" s="33"/>
      <c r="C6" s="32"/>
      <c r="D6" s="32"/>
      <c r="E6" s="427" t="s">
        <v>228</v>
      </c>
    </row>
    <row r="7" spans="1:5" ht="31.5" thickBot="1" thickTop="1">
      <c r="A7" s="26"/>
      <c r="B7" s="437" t="s">
        <v>49</v>
      </c>
      <c r="C7" s="438"/>
      <c r="D7" s="438" t="s">
        <v>117</v>
      </c>
      <c r="E7" s="438" t="s">
        <v>21</v>
      </c>
    </row>
    <row r="8" spans="1:5" ht="143.25" thickBot="1">
      <c r="A8" s="26"/>
      <c r="B8" s="34" t="s">
        <v>118</v>
      </c>
      <c r="C8" s="35">
        <v>0</v>
      </c>
      <c r="D8" s="266">
        <v>0</v>
      </c>
      <c r="E8" s="35">
        <v>0</v>
      </c>
    </row>
    <row r="9" spans="1:5" ht="101.25" thickBot="1" thickTop="1">
      <c r="A9" s="26"/>
      <c r="B9" s="36" t="s">
        <v>154</v>
      </c>
      <c r="C9" s="267">
        <v>0</v>
      </c>
      <c r="D9" s="269">
        <v>0</v>
      </c>
      <c r="E9" s="268">
        <v>0</v>
      </c>
    </row>
    <row r="10" spans="1:5" ht="99" customHeight="1" thickBot="1">
      <c r="A10" s="26"/>
      <c r="B10" s="38" t="s">
        <v>156</v>
      </c>
      <c r="C10" s="39">
        <v>0</v>
      </c>
      <c r="D10" s="39">
        <v>0</v>
      </c>
      <c r="E10" s="39">
        <v>0</v>
      </c>
    </row>
    <row r="11" spans="1:5" ht="105.75" customHeight="1" thickBot="1" thickTop="1">
      <c r="A11" s="26"/>
      <c r="B11" s="36" t="s">
        <v>157</v>
      </c>
      <c r="C11" s="37"/>
      <c r="D11" s="37"/>
      <c r="E11" s="37"/>
    </row>
    <row r="12" spans="1:5" ht="78" customHeight="1" thickBot="1">
      <c r="A12" s="26"/>
      <c r="B12" s="38" t="s">
        <v>155</v>
      </c>
      <c r="C12" s="39"/>
      <c r="D12" s="39"/>
      <c r="E12" s="39"/>
    </row>
    <row r="13" spans="1:5" ht="16.5" thickBot="1" thickTop="1">
      <c r="A13" s="26"/>
      <c r="B13" s="40"/>
      <c r="C13" s="41"/>
      <c r="D13" s="41"/>
      <c r="E13" s="41"/>
    </row>
    <row r="14" spans="1:5" ht="22.5" customHeight="1" thickBot="1">
      <c r="A14" s="26"/>
      <c r="B14" s="439" t="s">
        <v>22</v>
      </c>
      <c r="C14" s="440">
        <f>C8</f>
        <v>0</v>
      </c>
      <c r="D14" s="440">
        <f>D8</f>
        <v>0</v>
      </c>
      <c r="E14" s="440">
        <f>E8</f>
        <v>0</v>
      </c>
    </row>
    <row r="15" spans="1:5" ht="15.75" thickTop="1">
      <c r="A15" s="26"/>
      <c r="B15" s="33"/>
      <c r="C15" s="32"/>
      <c r="D15" s="32"/>
      <c r="E15" s="32"/>
    </row>
    <row r="16" spans="2:5" ht="12.75">
      <c r="B16" s="10"/>
      <c r="C16" s="11"/>
      <c r="D16" s="11"/>
      <c r="E16" s="11"/>
    </row>
    <row r="17" spans="2:5" ht="12.75">
      <c r="B17" s="10"/>
      <c r="C17" s="11"/>
      <c r="D17" s="11"/>
      <c r="E17" s="11"/>
    </row>
    <row r="18" spans="2:5" ht="12.75">
      <c r="B18" s="10"/>
      <c r="C18" s="11"/>
      <c r="D18" s="11"/>
      <c r="E18" s="11"/>
    </row>
    <row r="19" spans="2:5" ht="12.75">
      <c r="B19" s="10"/>
      <c r="C19" s="11"/>
      <c r="D19" s="11"/>
      <c r="E19" s="11"/>
    </row>
  </sheetData>
  <sheetProtection/>
  <mergeCells count="3">
    <mergeCell ref="A3:E3"/>
    <mergeCell ref="A5:E5"/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4">
      <selection activeCell="E10" sqref="E10"/>
    </sheetView>
  </sheetViews>
  <sheetFormatPr defaultColWidth="9.140625" defaultRowHeight="12.75"/>
  <cols>
    <col min="1" max="1" width="27.57421875" style="0" customWidth="1"/>
    <col min="2" max="2" width="7.421875" style="0" customWidth="1"/>
    <col min="3" max="3" width="10.140625" style="0" customWidth="1"/>
    <col min="4" max="4" width="9.421875" style="0" customWidth="1"/>
    <col min="5" max="5" width="8.8515625" style="0" customWidth="1"/>
    <col min="6" max="6" width="8.00390625" style="0" customWidth="1"/>
    <col min="7" max="7" width="9.57421875" style="0" bestFit="1" customWidth="1"/>
  </cols>
  <sheetData>
    <row r="3" ht="15.75">
      <c r="A3" s="7"/>
    </row>
    <row r="4" spans="1:7" ht="12.75">
      <c r="A4" s="701" t="s">
        <v>344</v>
      </c>
      <c r="B4" s="701"/>
      <c r="C4" s="701"/>
      <c r="D4" s="701"/>
      <c r="E4" s="701"/>
      <c r="F4" s="701"/>
      <c r="G4" s="701"/>
    </row>
    <row r="5" spans="1:6" ht="12.75">
      <c r="A5" s="136"/>
      <c r="B5" s="136"/>
      <c r="C5" s="136"/>
      <c r="D5" s="136"/>
      <c r="E5" s="136"/>
      <c r="F5" s="136"/>
    </row>
    <row r="6" spans="1:6" ht="12.75">
      <c r="A6" s="136"/>
      <c r="B6" s="136"/>
      <c r="C6" s="136"/>
      <c r="D6" s="136"/>
      <c r="E6" s="136"/>
      <c r="F6" s="136"/>
    </row>
    <row r="7" spans="1:7" ht="16.5" customHeight="1">
      <c r="A7" s="702" t="s">
        <v>91</v>
      </c>
      <c r="B7" s="702"/>
      <c r="C7" s="702"/>
      <c r="D7" s="702"/>
      <c r="E7" s="702"/>
      <c r="F7" s="702"/>
      <c r="G7" s="702"/>
    </row>
    <row r="8" spans="1:7" ht="14.25" customHeight="1">
      <c r="A8" s="703" t="s">
        <v>50</v>
      </c>
      <c r="B8" s="703"/>
      <c r="C8" s="703"/>
      <c r="D8" s="703"/>
      <c r="E8" s="703"/>
      <c r="F8" s="703"/>
      <c r="G8" s="703"/>
    </row>
    <row r="9" spans="1:6" ht="14.25" customHeight="1">
      <c r="A9" s="28"/>
      <c r="B9" s="28"/>
      <c r="C9" s="28"/>
      <c r="D9" s="28"/>
      <c r="E9" s="28"/>
      <c r="F9" s="28"/>
    </row>
    <row r="10" spans="1:6" ht="14.25" customHeight="1">
      <c r="A10" s="28"/>
      <c r="B10" s="28"/>
      <c r="C10" s="28"/>
      <c r="D10" s="28"/>
      <c r="E10" s="28"/>
      <c r="F10" s="28"/>
    </row>
    <row r="11" spans="1:6" ht="14.25" customHeight="1">
      <c r="A11" s="28"/>
      <c r="B11" s="28"/>
      <c r="C11" s="28"/>
      <c r="D11" s="28"/>
      <c r="E11" s="28"/>
      <c r="F11" s="28"/>
    </row>
    <row r="12" spans="1:2" ht="12.75" customHeight="1">
      <c r="A12" s="703"/>
      <c r="B12" s="703"/>
    </row>
    <row r="13" spans="1:7" ht="12.75" customHeight="1" thickBot="1">
      <c r="A13" s="712"/>
      <c r="B13" s="712"/>
      <c r="C13" s="712"/>
      <c r="D13" s="712"/>
      <c r="G13" s="523" t="s">
        <v>228</v>
      </c>
    </row>
    <row r="14" spans="1:12" ht="15.75" thickBot="1">
      <c r="A14" s="616" t="s">
        <v>20</v>
      </c>
      <c r="B14" s="615">
        <v>2017</v>
      </c>
      <c r="C14" s="612">
        <v>2018</v>
      </c>
      <c r="D14" s="612">
        <v>2019</v>
      </c>
      <c r="E14" s="612">
        <v>2020</v>
      </c>
      <c r="F14" s="612">
        <v>2021</v>
      </c>
      <c r="G14" s="710" t="s">
        <v>226</v>
      </c>
      <c r="L14" s="8"/>
    </row>
    <row r="15" spans="1:7" ht="15.75" thickBot="1">
      <c r="A15" s="617"/>
      <c r="B15" s="614" t="s">
        <v>51</v>
      </c>
      <c r="C15" s="613" t="s">
        <v>51</v>
      </c>
      <c r="D15" s="613" t="s">
        <v>51</v>
      </c>
      <c r="E15" s="613" t="s">
        <v>51</v>
      </c>
      <c r="F15" s="613" t="s">
        <v>51</v>
      </c>
      <c r="G15" s="711"/>
    </row>
    <row r="16" spans="1:7" ht="48" customHeight="1" thickBot="1">
      <c r="A16" s="554" t="s">
        <v>264</v>
      </c>
      <c r="B16" s="560">
        <v>0</v>
      </c>
      <c r="C16" s="560">
        <v>4215266</v>
      </c>
      <c r="D16" s="560">
        <v>1304280</v>
      </c>
      <c r="E16" s="560">
        <v>677532</v>
      </c>
      <c r="F16" s="561">
        <v>1303602</v>
      </c>
      <c r="G16" s="105">
        <f>C16+D16+E16+F16</f>
        <v>7500680</v>
      </c>
    </row>
    <row r="17" spans="1:7" ht="69" customHeight="1" thickBot="1">
      <c r="A17" s="554" t="s">
        <v>265</v>
      </c>
      <c r="B17" s="560">
        <v>0</v>
      </c>
      <c r="C17" s="560">
        <v>8923606</v>
      </c>
      <c r="D17" s="560">
        <v>6146940</v>
      </c>
      <c r="E17" s="560">
        <v>4917552</v>
      </c>
      <c r="F17" s="561">
        <v>4917550</v>
      </c>
      <c r="G17" s="105">
        <f>C17+D17+E17+F17</f>
        <v>24905648</v>
      </c>
    </row>
    <row r="18" spans="1:7" ht="12.75" customHeight="1">
      <c r="A18" s="704" t="s">
        <v>21</v>
      </c>
      <c r="B18" s="707">
        <f aca="true" t="shared" si="0" ref="B18:G18">SUM(B16:B17)</f>
        <v>0</v>
      </c>
      <c r="C18" s="707">
        <f t="shared" si="0"/>
        <v>13138872</v>
      </c>
      <c r="D18" s="707">
        <f t="shared" si="0"/>
        <v>7451220</v>
      </c>
      <c r="E18" s="707">
        <f t="shared" si="0"/>
        <v>5595084</v>
      </c>
      <c r="F18" s="707">
        <f t="shared" si="0"/>
        <v>6221152</v>
      </c>
      <c r="G18" s="707">
        <f t="shared" si="0"/>
        <v>32406328</v>
      </c>
    </row>
    <row r="19" spans="1:7" ht="14.25" customHeight="1">
      <c r="A19" s="705"/>
      <c r="B19" s="708"/>
      <c r="C19" s="708"/>
      <c r="D19" s="708"/>
      <c r="E19" s="708"/>
      <c r="F19" s="708"/>
      <c r="G19" s="708"/>
    </row>
    <row r="20" spans="1:7" ht="15" customHeight="1">
      <c r="A20" s="705"/>
      <c r="B20" s="708"/>
      <c r="C20" s="708"/>
      <c r="D20" s="708"/>
      <c r="E20" s="708"/>
      <c r="F20" s="708"/>
      <c r="G20" s="708"/>
    </row>
    <row r="21" spans="1:7" ht="15" customHeight="1" thickBot="1">
      <c r="A21" s="706"/>
      <c r="B21" s="709"/>
      <c r="C21" s="709"/>
      <c r="D21" s="709"/>
      <c r="E21" s="709"/>
      <c r="F21" s="709"/>
      <c r="G21" s="709"/>
    </row>
  </sheetData>
  <sheetProtection/>
  <mergeCells count="13">
    <mergeCell ref="A13:D13"/>
    <mergeCell ref="A12:B12"/>
    <mergeCell ref="G18:G21"/>
    <mergeCell ref="A4:G4"/>
    <mergeCell ref="A7:G7"/>
    <mergeCell ref="A8:G8"/>
    <mergeCell ref="A18:A21"/>
    <mergeCell ref="B18:B21"/>
    <mergeCell ref="C18:C21"/>
    <mergeCell ref="D18:D21"/>
    <mergeCell ref="E18:E21"/>
    <mergeCell ref="F18:F21"/>
    <mergeCell ref="G14:G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F13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30.00390625" style="0" customWidth="1"/>
    <col min="2" max="2" width="12.7109375" style="0" customWidth="1"/>
    <col min="3" max="3" width="7.421875" style="0" customWidth="1"/>
    <col min="4" max="4" width="9.8515625" style="0" customWidth="1"/>
    <col min="5" max="5" width="9.57421875" style="0" customWidth="1"/>
  </cols>
  <sheetData>
    <row r="5" spans="1:6" ht="12.75">
      <c r="A5" s="713" t="s">
        <v>114</v>
      </c>
      <c r="B5" s="714"/>
      <c r="C5" s="714"/>
      <c r="D5" s="714"/>
      <c r="E5" s="715"/>
      <c r="F5" s="715"/>
    </row>
    <row r="6" spans="1:6" ht="57.75" customHeight="1">
      <c r="A6" s="715"/>
      <c r="B6" s="715"/>
      <c r="C6" s="715"/>
      <c r="D6" s="715"/>
      <c r="E6" s="715"/>
      <c r="F6" s="715"/>
    </row>
    <row r="7" spans="1:6" ht="57.75" customHeight="1" thickBot="1">
      <c r="A7" s="618"/>
      <c r="B7" s="618"/>
      <c r="C7" s="618"/>
      <c r="D7" s="618"/>
      <c r="E7" s="618"/>
      <c r="F7" s="618"/>
    </row>
    <row r="8" spans="1:5" ht="54" customHeight="1" thickBot="1">
      <c r="A8" s="105"/>
      <c r="B8" s="619" t="s">
        <v>281</v>
      </c>
      <c r="C8" s="105"/>
      <c r="D8" s="105"/>
      <c r="E8" s="620" t="s">
        <v>228</v>
      </c>
    </row>
    <row r="9" spans="1:5" ht="24" customHeight="1" thickBot="1">
      <c r="A9" s="441" t="s">
        <v>101</v>
      </c>
      <c r="B9" s="442" t="s">
        <v>2</v>
      </c>
      <c r="C9" s="442"/>
      <c r="D9" s="442" t="s">
        <v>18</v>
      </c>
      <c r="E9" s="443"/>
    </row>
    <row r="10" spans="1:5" ht="40.5" customHeight="1" thickBot="1">
      <c r="A10" s="305" t="s">
        <v>256</v>
      </c>
      <c r="B10" s="534" t="s">
        <v>257</v>
      </c>
      <c r="C10" s="534"/>
      <c r="D10" s="534" t="s">
        <v>257</v>
      </c>
      <c r="E10" s="105"/>
    </row>
    <row r="11" spans="1:5" ht="40.5" customHeight="1" thickBot="1">
      <c r="A11" s="305" t="s">
        <v>258</v>
      </c>
      <c r="B11" s="534" t="s">
        <v>259</v>
      </c>
      <c r="C11" s="105"/>
      <c r="D11" s="105" t="s">
        <v>259</v>
      </c>
      <c r="E11" s="105"/>
    </row>
    <row r="12" spans="1:5" ht="27.75" customHeight="1" thickBot="1">
      <c r="A12" s="146"/>
      <c r="B12" s="585">
        <v>0</v>
      </c>
      <c r="C12" s="105"/>
      <c r="D12" s="585">
        <v>0</v>
      </c>
      <c r="E12" s="105"/>
    </row>
    <row r="13" spans="1:5" ht="27.75" customHeight="1" thickBot="1">
      <c r="A13" s="461" t="s">
        <v>226</v>
      </c>
      <c r="B13" s="462" t="s">
        <v>269</v>
      </c>
      <c r="C13" s="462"/>
      <c r="D13" s="462" t="s">
        <v>269</v>
      </c>
      <c r="E13" s="462"/>
    </row>
  </sheetData>
  <sheetProtection/>
  <mergeCells count="1">
    <mergeCell ref="A5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&amp;R4/2018. (III.14.) Kt.sz.rendelet 7. sz.melléklete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140625" style="0" customWidth="1"/>
    <col min="2" max="2" width="48.7109375" style="0" customWidth="1"/>
    <col min="3" max="3" width="19.28125" style="0" customWidth="1"/>
  </cols>
  <sheetData>
    <row r="2" ht="15.75">
      <c r="B2" s="12"/>
    </row>
    <row r="3" spans="1:3" ht="12.75">
      <c r="A3" s="701" t="s">
        <v>345</v>
      </c>
      <c r="B3" s="701"/>
      <c r="C3" s="701"/>
    </row>
    <row r="4" spans="1:3" ht="12.75">
      <c r="A4" s="136"/>
      <c r="B4" s="136"/>
      <c r="C4" s="136"/>
    </row>
    <row r="5" spans="1:3" ht="12.75">
      <c r="A5" s="136"/>
      <c r="B5" s="136"/>
      <c r="C5" s="136"/>
    </row>
    <row r="6" spans="1:3" ht="12.75">
      <c r="A6" s="136"/>
      <c r="B6" s="136"/>
      <c r="C6" s="136"/>
    </row>
    <row r="7" ht="15.75">
      <c r="B7" s="9"/>
    </row>
    <row r="8" spans="1:3" ht="12.75" customHeight="1">
      <c r="A8" s="716" t="s">
        <v>52</v>
      </c>
      <c r="B8" s="716"/>
      <c r="C8" s="716"/>
    </row>
    <row r="9" spans="1:3" ht="12.75" customHeight="1">
      <c r="A9" s="716" t="s">
        <v>184</v>
      </c>
      <c r="B9" s="716"/>
      <c r="C9" s="716"/>
    </row>
    <row r="10" spans="1:3" ht="18.75" customHeight="1">
      <c r="A10" s="26"/>
      <c r="B10" s="716">
        <v>2018</v>
      </c>
      <c r="C10" s="716"/>
    </row>
    <row r="11" spans="1:3" ht="15.75" thickBot="1">
      <c r="A11" s="26"/>
      <c r="B11" s="17"/>
      <c r="C11" s="26"/>
    </row>
    <row r="12" spans="1:3" ht="15" thickBot="1">
      <c r="A12" s="26"/>
      <c r="B12" s="420" t="s">
        <v>53</v>
      </c>
      <c r="C12" s="140" t="s">
        <v>92</v>
      </c>
    </row>
    <row r="13" spans="1:3" ht="15">
      <c r="A13" s="26"/>
      <c r="B13" s="138"/>
      <c r="C13" s="139"/>
    </row>
    <row r="14" spans="1:3" ht="30">
      <c r="A14" s="26"/>
      <c r="B14" s="309" t="s">
        <v>213</v>
      </c>
      <c r="C14" s="424">
        <v>1</v>
      </c>
    </row>
    <row r="15" spans="1:3" ht="22.5" customHeight="1">
      <c r="A15" s="26"/>
      <c r="B15" s="310" t="s">
        <v>214</v>
      </c>
      <c r="C15" s="424">
        <v>2</v>
      </c>
    </row>
    <row r="16" spans="1:3" ht="23.25" customHeight="1">
      <c r="A16" s="26"/>
      <c r="B16" s="309" t="s">
        <v>215</v>
      </c>
      <c r="C16" s="424">
        <v>1</v>
      </c>
    </row>
    <row r="17" spans="1:3" ht="24" customHeight="1">
      <c r="A17" s="26"/>
      <c r="B17" s="309" t="s">
        <v>95</v>
      </c>
      <c r="C17" s="424">
        <v>1</v>
      </c>
    </row>
    <row r="18" spans="1:3" ht="21.75" customHeight="1">
      <c r="A18" s="26"/>
      <c r="B18" s="309" t="s">
        <v>110</v>
      </c>
      <c r="C18" s="424">
        <v>30</v>
      </c>
    </row>
    <row r="19" spans="1:3" ht="24" customHeight="1">
      <c r="A19" s="26"/>
      <c r="B19" s="309" t="s">
        <v>129</v>
      </c>
      <c r="C19" s="425">
        <v>3</v>
      </c>
    </row>
    <row r="20" spans="1:3" ht="21.75" customHeight="1">
      <c r="A20" s="26"/>
      <c r="B20" s="309" t="s">
        <v>160</v>
      </c>
      <c r="C20" s="425">
        <v>1</v>
      </c>
    </row>
    <row r="21" spans="1:3" ht="22.5" customHeight="1">
      <c r="A21" s="26"/>
      <c r="B21" s="309" t="s">
        <v>216</v>
      </c>
      <c r="C21" s="425">
        <v>1</v>
      </c>
    </row>
    <row r="22" spans="1:3" ht="19.5" customHeight="1">
      <c r="A22" s="26"/>
      <c r="B22" s="311"/>
      <c r="C22" s="312"/>
    </row>
    <row r="23" spans="1:3" ht="21" customHeight="1" thickBot="1">
      <c r="A23" s="26"/>
      <c r="B23" s="313"/>
      <c r="C23" s="314"/>
    </row>
    <row r="24" spans="1:3" ht="21.75" customHeight="1" thickBot="1">
      <c r="A24" s="26"/>
      <c r="B24" s="421" t="s">
        <v>21</v>
      </c>
      <c r="C24" s="140">
        <f>SUM(C14:C23)</f>
        <v>40</v>
      </c>
    </row>
  </sheetData>
  <sheetProtection/>
  <mergeCells count="4">
    <mergeCell ref="A3:C3"/>
    <mergeCell ref="A8:C8"/>
    <mergeCell ref="A9:C9"/>
    <mergeCell ref="B10:C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I20"/>
  <sheetViews>
    <sheetView zoomScalePageLayoutView="0" workbookViewId="0" topLeftCell="A1">
      <selection activeCell="H6" sqref="H6"/>
    </sheetView>
  </sheetViews>
  <sheetFormatPr defaultColWidth="9.140625" defaultRowHeight="12.75"/>
  <sheetData>
    <row r="3" spans="4:8" ht="12.75">
      <c r="D3" s="701" t="s">
        <v>346</v>
      </c>
      <c r="E3" s="717"/>
      <c r="F3" s="717"/>
      <c r="G3" s="717"/>
      <c r="H3" s="717"/>
    </row>
    <row r="6" ht="38.25" customHeight="1"/>
    <row r="7" spans="2:9" ht="12.75">
      <c r="B7" s="720" t="s">
        <v>116</v>
      </c>
      <c r="C7" s="720"/>
      <c r="D7" s="720"/>
      <c r="E7" s="720"/>
      <c r="F7" s="720"/>
      <c r="G7" s="720"/>
      <c r="H7" s="720"/>
      <c r="I7" s="720"/>
    </row>
    <row r="9" spans="2:9" ht="42.75" customHeight="1">
      <c r="B9" s="721">
        <v>2018</v>
      </c>
      <c r="C9" s="721"/>
      <c r="D9" s="721"/>
      <c r="E9" s="721"/>
      <c r="F9" s="721"/>
      <c r="G9" s="721"/>
      <c r="H9" s="721"/>
      <c r="I9" s="426" t="s">
        <v>228</v>
      </c>
    </row>
    <row r="10" spans="2:9" ht="12.75">
      <c r="B10" s="719" t="s">
        <v>112</v>
      </c>
      <c r="C10" s="719"/>
      <c r="D10" s="719"/>
      <c r="E10" s="719"/>
      <c r="F10" s="444"/>
      <c r="G10" s="445" t="s">
        <v>111</v>
      </c>
      <c r="H10" s="444"/>
      <c r="I10" s="445" t="s">
        <v>21</v>
      </c>
    </row>
    <row r="11" spans="2:9" ht="12.75">
      <c r="B11" s="102"/>
      <c r="C11" s="102"/>
      <c r="D11" s="102"/>
      <c r="E11" s="102"/>
      <c r="F11" s="102"/>
      <c r="G11" s="102"/>
      <c r="H11" s="102"/>
      <c r="I11" s="102"/>
    </row>
    <row r="12" spans="2:9" ht="12.75">
      <c r="B12" s="718"/>
      <c r="C12" s="718"/>
      <c r="D12" s="718"/>
      <c r="E12" s="718"/>
      <c r="F12" s="718"/>
      <c r="G12" s="102"/>
      <c r="H12" s="102"/>
      <c r="I12" s="102"/>
    </row>
    <row r="13" spans="2:9" ht="12.75">
      <c r="B13" s="718"/>
      <c r="C13" s="718"/>
      <c r="D13" s="718"/>
      <c r="E13" s="718"/>
      <c r="F13" s="102"/>
      <c r="G13" s="102"/>
      <c r="H13" s="102"/>
      <c r="I13" s="102"/>
    </row>
    <row r="14" spans="2:9" ht="12.75">
      <c r="B14" s="102"/>
      <c r="C14" s="102"/>
      <c r="D14" s="102"/>
      <c r="E14" s="102"/>
      <c r="F14" s="102"/>
      <c r="G14" s="102"/>
      <c r="H14" s="102"/>
      <c r="I14" s="102"/>
    </row>
    <row r="15" spans="2:9" ht="12.75">
      <c r="B15" s="718"/>
      <c r="C15" s="718"/>
      <c r="D15" s="718"/>
      <c r="E15" s="718"/>
      <c r="F15" s="718"/>
      <c r="G15" s="102"/>
      <c r="H15" s="102"/>
      <c r="I15" s="102"/>
    </row>
    <row r="16" spans="2:9" ht="12.75">
      <c r="B16" s="102"/>
      <c r="C16" s="102"/>
      <c r="D16" s="102"/>
      <c r="E16" s="102"/>
      <c r="F16" s="102"/>
      <c r="G16" s="102"/>
      <c r="H16" s="102"/>
      <c r="I16" s="102"/>
    </row>
    <row r="17" spans="2:9" ht="12.75">
      <c r="B17" s="102"/>
      <c r="C17" s="102"/>
      <c r="D17" s="102"/>
      <c r="E17" s="102"/>
      <c r="F17" s="102"/>
      <c r="G17" s="102"/>
      <c r="H17" s="102"/>
      <c r="I17" s="102"/>
    </row>
    <row r="18" spans="2:9" ht="12.75">
      <c r="B18" s="102"/>
      <c r="C18" s="102"/>
      <c r="D18" s="102"/>
      <c r="E18" s="102"/>
      <c r="F18" s="102"/>
      <c r="G18" s="102"/>
      <c r="H18" s="102"/>
      <c r="I18" s="102"/>
    </row>
    <row r="19" spans="2:9" ht="12.75">
      <c r="B19" s="102"/>
      <c r="C19" s="102"/>
      <c r="D19" s="102"/>
      <c r="E19" s="102"/>
      <c r="F19" s="102"/>
      <c r="G19" s="102"/>
      <c r="H19" s="102"/>
      <c r="I19" s="102"/>
    </row>
    <row r="20" spans="2:9" ht="12.75">
      <c r="B20" s="445" t="s">
        <v>113</v>
      </c>
      <c r="C20" s="445"/>
      <c r="D20" s="444"/>
      <c r="E20" s="444"/>
      <c r="F20" s="444"/>
      <c r="G20" s="445"/>
      <c r="H20" s="444"/>
      <c r="I20" s="445">
        <f>I12+I13+I15</f>
        <v>0</v>
      </c>
    </row>
  </sheetData>
  <sheetProtection/>
  <mergeCells count="7">
    <mergeCell ref="D3:H3"/>
    <mergeCell ref="B12:F12"/>
    <mergeCell ref="B15:F15"/>
    <mergeCell ref="B10:E10"/>
    <mergeCell ref="B13:E13"/>
    <mergeCell ref="B7:I7"/>
    <mergeCell ref="B9:H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 Kunfehértó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Kállay István</dc:creator>
  <cp:keywords/>
  <dc:description/>
  <cp:lastModifiedBy>PolgHiv</cp:lastModifiedBy>
  <cp:lastPrinted>2018-03-14T09:11:45Z</cp:lastPrinted>
  <dcterms:created xsi:type="dcterms:W3CDTF">2003-08-12T11:54:32Z</dcterms:created>
  <dcterms:modified xsi:type="dcterms:W3CDTF">2018-03-14T09:13:17Z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327739797</vt:i4>
  </property>
  <property fmtid="{D5CDD505-2E9C-101B-9397-08002B2CF9AE}" pid="3" name="_EmailSubject">
    <vt:lpwstr/>
  </property>
  <property fmtid="{D5CDD505-2E9C-101B-9397-08002B2CF9AE}" pid="4" name="_AuthorEmail">
    <vt:lpwstr>lacig@emitelnet.hu</vt:lpwstr>
  </property>
  <property fmtid="{D5CDD505-2E9C-101B-9397-08002B2CF9AE}" pid="5" name="_AuthorEmailDisplayName">
    <vt:lpwstr>Gömzsik László</vt:lpwstr>
  </property>
  <property fmtid="{D5CDD505-2E9C-101B-9397-08002B2CF9AE}" pid="6" name="_ReviewingToolsShownOnce">
    <vt:lpwstr/>
  </property>
</Properties>
</file>